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 activeTab="1"/>
  </bookViews>
  <sheets>
    <sheet name="20.01.2025" sheetId="3" r:id="rId1"/>
    <sheet name="27.01.2025" sheetId="4" r:id="rId2"/>
  </sheets>
  <definedNames>
    <definedName name="_xlnm.Print_Area" localSheetId="1">'27.01.2025'!$A$1:$I$200</definedName>
  </definedNames>
  <calcPr calcId="152511"/>
</workbook>
</file>

<file path=xl/calcChain.xml><?xml version="1.0" encoding="utf-8"?>
<calcChain xmlns="http://schemas.openxmlformats.org/spreadsheetml/2006/main">
  <c r="G200" i="4" l="1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Q214" i="3"/>
  <c r="Q213" i="3"/>
  <c r="Q206" i="3"/>
  <c r="G206" i="3"/>
  <c r="Q205" i="3"/>
  <c r="G205" i="3"/>
  <c r="Q204" i="3"/>
  <c r="G204" i="3"/>
  <c r="Q203" i="3"/>
  <c r="G203" i="3"/>
  <c r="Q202" i="3"/>
  <c r="G202" i="3"/>
  <c r="Q201" i="3"/>
  <c r="G201" i="3"/>
  <c r="Q200" i="3"/>
  <c r="G200" i="3"/>
  <c r="Q199" i="3"/>
  <c r="L199" i="3"/>
  <c r="G199" i="3"/>
  <c r="Q198" i="3"/>
  <c r="G198" i="3"/>
  <c r="Q197" i="3"/>
  <c r="G197" i="3"/>
  <c r="Q196" i="3"/>
  <c r="G196" i="3"/>
  <c r="Q195" i="3"/>
  <c r="G195" i="3"/>
  <c r="Q194" i="3"/>
  <c r="G194" i="3"/>
  <c r="Q193" i="3"/>
  <c r="G193" i="3"/>
  <c r="Q192" i="3"/>
  <c r="G192" i="3"/>
  <c r="Q191" i="3"/>
  <c r="G191" i="3"/>
  <c r="Q190" i="3"/>
  <c r="G190" i="3"/>
  <c r="Q189" i="3"/>
  <c r="G189" i="3"/>
  <c r="Q188" i="3"/>
  <c r="G188" i="3"/>
  <c r="Q187" i="3"/>
  <c r="G187" i="3"/>
  <c r="Q186" i="3"/>
  <c r="G186" i="3"/>
  <c r="Q184" i="3"/>
  <c r="G184" i="3"/>
  <c r="Q183" i="3"/>
  <c r="G183" i="3"/>
  <c r="Q182" i="3"/>
  <c r="G182" i="3"/>
  <c r="Q181" i="3"/>
  <c r="G181" i="3"/>
  <c r="Q180" i="3"/>
  <c r="G180" i="3"/>
  <c r="Q179" i="3"/>
  <c r="G179" i="3"/>
  <c r="Q178" i="3"/>
  <c r="G178" i="3"/>
  <c r="Q177" i="3"/>
  <c r="G177" i="3"/>
  <c r="Q176" i="3"/>
  <c r="G176" i="3"/>
  <c r="Q175" i="3"/>
  <c r="G175" i="3"/>
  <c r="Q174" i="3"/>
  <c r="G174" i="3"/>
  <c r="Q173" i="3"/>
  <c r="G173" i="3"/>
  <c r="Q172" i="3"/>
  <c r="G172" i="3"/>
  <c r="Q171" i="3"/>
  <c r="G171" i="3"/>
  <c r="Q170" i="3"/>
  <c r="G170" i="3"/>
  <c r="L169" i="3"/>
  <c r="Q169" i="3" s="1"/>
  <c r="G169" i="3"/>
  <c r="Q168" i="3"/>
  <c r="G168" i="3"/>
  <c r="Q167" i="3"/>
  <c r="G167" i="3"/>
  <c r="Q166" i="3"/>
  <c r="G166" i="3"/>
  <c r="Q165" i="3"/>
  <c r="G165" i="3"/>
  <c r="Q164" i="3"/>
  <c r="G164" i="3"/>
  <c r="Q163" i="3"/>
  <c r="G163" i="3"/>
  <c r="Q162" i="3"/>
  <c r="G162" i="3"/>
  <c r="Q161" i="3"/>
  <c r="G161" i="3"/>
  <c r="Q160" i="3"/>
  <c r="G160" i="3"/>
  <c r="Q159" i="3"/>
  <c r="G159" i="3"/>
  <c r="G158" i="3"/>
  <c r="Q157" i="3"/>
  <c r="G157" i="3"/>
  <c r="Q156" i="3"/>
  <c r="G156" i="3"/>
  <c r="Q155" i="3"/>
  <c r="G155" i="3"/>
  <c r="Q154" i="3"/>
  <c r="G154" i="3"/>
  <c r="Q153" i="3"/>
  <c r="G153" i="3"/>
  <c r="Q152" i="3"/>
  <c r="G152" i="3"/>
  <c r="Q151" i="3"/>
  <c r="G151" i="3"/>
  <c r="Q150" i="3"/>
  <c r="G150" i="3"/>
  <c r="Q149" i="3"/>
  <c r="G149" i="3"/>
  <c r="Q148" i="3"/>
  <c r="G148" i="3"/>
  <c r="Q147" i="3"/>
  <c r="G147" i="3"/>
  <c r="Q146" i="3"/>
  <c r="G146" i="3"/>
  <c r="Q145" i="3"/>
  <c r="G145" i="3"/>
  <c r="Q144" i="3"/>
  <c r="G144" i="3"/>
  <c r="Q143" i="3"/>
  <c r="G143" i="3"/>
  <c r="Q142" i="3"/>
  <c r="G142" i="3"/>
  <c r="Q141" i="3"/>
  <c r="G141" i="3"/>
  <c r="Q140" i="3"/>
  <c r="G140" i="3"/>
  <c r="Q138" i="3"/>
  <c r="G138" i="3"/>
  <c r="L137" i="3"/>
  <c r="Q137" i="3" s="1"/>
  <c r="G137" i="3"/>
  <c r="Q136" i="3"/>
  <c r="L136" i="3"/>
  <c r="G136" i="3"/>
  <c r="Q135" i="3"/>
  <c r="G135" i="3"/>
  <c r="Q134" i="3"/>
  <c r="G134" i="3"/>
  <c r="Q133" i="3"/>
  <c r="G133" i="3"/>
  <c r="Q132" i="3"/>
  <c r="G132" i="3"/>
  <c r="Q131" i="3"/>
  <c r="G131" i="3"/>
  <c r="Q130" i="3"/>
  <c r="G130" i="3"/>
  <c r="Q129" i="3"/>
  <c r="G129" i="3"/>
  <c r="Q128" i="3"/>
  <c r="G128" i="3"/>
  <c r="Q127" i="3"/>
  <c r="G127" i="3"/>
  <c r="Q126" i="3"/>
  <c r="G126" i="3"/>
  <c r="Q125" i="3"/>
  <c r="G125" i="3"/>
  <c r="Q124" i="3"/>
  <c r="G124" i="3"/>
  <c r="Q123" i="3"/>
  <c r="G123" i="3"/>
  <c r="Q122" i="3"/>
  <c r="G122" i="3"/>
  <c r="Q121" i="3"/>
  <c r="G121" i="3"/>
  <c r="G120" i="3"/>
  <c r="Q119" i="3"/>
  <c r="G119" i="3"/>
  <c r="Q118" i="3"/>
  <c r="L118" i="3"/>
  <c r="G118" i="3"/>
  <c r="Q117" i="3"/>
  <c r="G117" i="3"/>
  <c r="L116" i="3"/>
  <c r="Q116" i="3" s="1"/>
  <c r="G116" i="3"/>
  <c r="Q115" i="3"/>
  <c r="L115" i="3"/>
  <c r="G115" i="3"/>
  <c r="Q114" i="3"/>
  <c r="G114" i="3"/>
  <c r="L113" i="3"/>
  <c r="Q113" i="3" s="1"/>
  <c r="G113" i="3"/>
  <c r="Q112" i="3"/>
  <c r="G112" i="3"/>
  <c r="Q111" i="3"/>
  <c r="L111" i="3"/>
  <c r="G111" i="3"/>
  <c r="G110" i="3"/>
  <c r="Q109" i="3"/>
  <c r="G109" i="3"/>
  <c r="Q108" i="3"/>
  <c r="G108" i="3"/>
  <c r="Q107" i="3"/>
  <c r="G107" i="3"/>
  <c r="Q106" i="3"/>
  <c r="L106" i="3"/>
  <c r="G106" i="3"/>
  <c r="Q105" i="3"/>
  <c r="G105" i="3"/>
  <c r="L104" i="3"/>
  <c r="Q104" i="3" s="1"/>
  <c r="G104" i="3"/>
  <c r="Q103" i="3"/>
  <c r="L103" i="3"/>
  <c r="G103" i="3"/>
  <c r="Q102" i="3"/>
  <c r="G102" i="3"/>
  <c r="Q101" i="3"/>
  <c r="G101" i="3"/>
  <c r="Q100" i="3"/>
  <c r="G100" i="3"/>
  <c r="L99" i="3"/>
  <c r="Q99" i="3" s="1"/>
  <c r="G99" i="3"/>
  <c r="G98" i="3"/>
  <c r="Q97" i="3"/>
  <c r="G97" i="3"/>
  <c r="Q96" i="3"/>
  <c r="G96" i="3"/>
  <c r="Q95" i="3"/>
  <c r="G95" i="3"/>
  <c r="L94" i="3"/>
  <c r="Q94" i="3" s="1"/>
  <c r="G94" i="3"/>
  <c r="Q93" i="3"/>
  <c r="G93" i="3"/>
  <c r="Q92" i="3"/>
  <c r="G92" i="3"/>
  <c r="Q91" i="3"/>
  <c r="G91" i="3"/>
  <c r="G90" i="3"/>
  <c r="G89" i="3"/>
  <c r="Q88" i="3"/>
  <c r="G88" i="3"/>
  <c r="Q87" i="3"/>
  <c r="G87" i="3"/>
  <c r="Q86" i="3"/>
  <c r="G86" i="3"/>
  <c r="Q85" i="3"/>
  <c r="G85" i="3"/>
  <c r="Q84" i="3"/>
  <c r="G84" i="3"/>
  <c r="Q83" i="3"/>
  <c r="L83" i="3"/>
  <c r="G83" i="3"/>
  <c r="Q82" i="3"/>
  <c r="G82" i="3"/>
  <c r="Q81" i="3"/>
  <c r="G81" i="3"/>
  <c r="Q80" i="3"/>
  <c r="G80" i="3"/>
  <c r="G78" i="3"/>
  <c r="Q77" i="3"/>
  <c r="G77" i="3"/>
  <c r="Q76" i="3"/>
  <c r="G76" i="3"/>
  <c r="Q75" i="3"/>
  <c r="G75" i="3"/>
  <c r="Q74" i="3"/>
  <c r="G74" i="3"/>
  <c r="Q73" i="3"/>
  <c r="L73" i="3"/>
  <c r="G73" i="3"/>
  <c r="Q72" i="3"/>
  <c r="G72" i="3"/>
  <c r="G71" i="3"/>
  <c r="Q70" i="3"/>
  <c r="G70" i="3"/>
  <c r="Q69" i="3"/>
  <c r="G69" i="3"/>
  <c r="Q68" i="3"/>
  <c r="G68" i="3"/>
  <c r="Q67" i="3"/>
  <c r="G67" i="3"/>
  <c r="Q66" i="3"/>
  <c r="G66" i="3"/>
  <c r="Q65" i="3"/>
  <c r="G65" i="3"/>
  <c r="Q64" i="3"/>
  <c r="G64" i="3"/>
  <c r="Q63" i="3"/>
  <c r="L63" i="3"/>
  <c r="G63" i="3"/>
  <c r="Q62" i="3"/>
  <c r="G62" i="3"/>
  <c r="Q61" i="3"/>
  <c r="G61" i="3"/>
  <c r="Q60" i="3"/>
  <c r="G60" i="3"/>
  <c r="Q59" i="3"/>
  <c r="G59" i="3"/>
  <c r="Q58" i="3"/>
  <c r="G58" i="3"/>
  <c r="L57" i="3"/>
  <c r="Q57" i="3" s="1"/>
  <c r="G57" i="3"/>
  <c r="Q56" i="3"/>
  <c r="G56" i="3"/>
  <c r="Q55" i="3"/>
  <c r="L55" i="3"/>
  <c r="G55" i="3"/>
  <c r="Q54" i="3"/>
  <c r="G54" i="3"/>
  <c r="Q53" i="3"/>
  <c r="G53" i="3"/>
  <c r="Q52" i="3"/>
  <c r="G52" i="3"/>
  <c r="Q51" i="3"/>
  <c r="G51" i="3"/>
  <c r="Q50" i="3"/>
  <c r="G50" i="3"/>
  <c r="Q49" i="3"/>
  <c r="G49" i="3"/>
  <c r="Q48" i="3"/>
  <c r="G48" i="3"/>
  <c r="Q47" i="3"/>
  <c r="G47" i="3"/>
  <c r="L46" i="3"/>
  <c r="Q46" i="3" s="1"/>
  <c r="G46" i="3"/>
  <c r="Q45" i="3"/>
  <c r="G45" i="3"/>
  <c r="Q44" i="3"/>
  <c r="G44" i="3"/>
  <c r="Q43" i="3"/>
  <c r="G43" i="3"/>
  <c r="Q42" i="3"/>
  <c r="G42" i="3"/>
  <c r="Q41" i="3"/>
  <c r="G41" i="3"/>
  <c r="Q40" i="3"/>
  <c r="L40" i="3"/>
  <c r="G40" i="3"/>
  <c r="Q39" i="3"/>
  <c r="G39" i="3"/>
  <c r="L38" i="3"/>
  <c r="Q38" i="3" s="1"/>
  <c r="G38" i="3"/>
  <c r="Q37" i="3"/>
  <c r="G37" i="3"/>
  <c r="Q36" i="3"/>
  <c r="G36" i="3"/>
  <c r="Q35" i="3"/>
  <c r="G35" i="3"/>
  <c r="Q34" i="3"/>
  <c r="G34" i="3"/>
  <c r="Q33" i="3"/>
  <c r="G33" i="3"/>
  <c r="Q32" i="3"/>
  <c r="G32" i="3"/>
  <c r="Q31" i="3"/>
  <c r="G31" i="3"/>
  <c r="Q30" i="3"/>
  <c r="L30" i="3"/>
  <c r="G30" i="3"/>
  <c r="Q29" i="3"/>
  <c r="G29" i="3"/>
  <c r="Q28" i="3"/>
  <c r="G28" i="3"/>
  <c r="L27" i="3"/>
  <c r="Q27" i="3" s="1"/>
  <c r="G27" i="3"/>
  <c r="Q26" i="3"/>
  <c r="G26" i="3"/>
  <c r="Q25" i="3"/>
  <c r="L25" i="3"/>
  <c r="G25" i="3"/>
  <c r="Q24" i="3"/>
  <c r="G24" i="3"/>
  <c r="N23" i="3"/>
  <c r="L23" i="3"/>
  <c r="Q23" i="3" s="1"/>
  <c r="G23" i="3"/>
  <c r="Q22" i="3"/>
  <c r="G22" i="3"/>
  <c r="Q21" i="3"/>
  <c r="G21" i="3"/>
  <c r="Q20" i="3"/>
  <c r="G20" i="3"/>
  <c r="Q19" i="3"/>
  <c r="G19" i="3"/>
  <c r="Q18" i="3"/>
  <c r="G18" i="3"/>
  <c r="Q17" i="3"/>
  <c r="G17" i="3"/>
  <c r="Q16" i="3"/>
  <c r="G16" i="3"/>
  <c r="Q15" i="3"/>
  <c r="G15" i="3"/>
  <c r="L14" i="3"/>
  <c r="Q14" i="3" s="1"/>
  <c r="G14" i="3"/>
  <c r="Q13" i="3"/>
  <c r="G13" i="3"/>
  <c r="Q12" i="3"/>
  <c r="G12" i="3"/>
  <c r="Q11" i="3"/>
  <c r="G11" i="3"/>
  <c r="Q10" i="3"/>
  <c r="G10" i="3"/>
  <c r="Q9" i="3"/>
  <c r="L9" i="3"/>
  <c r="G9" i="3"/>
  <c r="Q8" i="3"/>
  <c r="G8" i="3"/>
  <c r="L7" i="3"/>
  <c r="Q7" i="3" s="1"/>
  <c r="G7" i="3"/>
  <c r="Q6" i="3"/>
  <c r="G6" i="3"/>
  <c r="Q5" i="3"/>
  <c r="G5" i="3"/>
  <c r="Q4" i="3"/>
  <c r="G4" i="3"/>
  <c r="Q3" i="3"/>
  <c r="G3" i="3"/>
</calcChain>
</file>

<file path=xl/sharedStrings.xml><?xml version="1.0" encoding="utf-8"?>
<sst xmlns="http://schemas.openxmlformats.org/spreadsheetml/2006/main" count="1034" uniqueCount="290">
  <si>
    <t xml:space="preserve">  </t>
  </si>
  <si>
    <t>заповнює бухгалтерія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</si>
  <si>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</si>
  <si>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</si>
  <si>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</si>
  <si>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</si>
  <si>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</si>
  <si>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</si>
  <si>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</si>
  <si>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</si>
  <si>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</si>
  <si>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надійшло</t>
  </si>
  <si>
    <t>витрач.за тиждень</t>
  </si>
  <si>
    <t>СКЛАД</t>
  </si>
  <si>
    <t>амб.№1</t>
  </si>
  <si>
    <t>амб.№2</t>
  </si>
  <si>
    <t>ПНД</t>
  </si>
  <si>
    <t>адмін</t>
  </si>
  <si>
    <t>Разом</t>
  </si>
  <si>
    <t>Адреналін-Здор.р-н д/ін.1,82мг/мл по 1мл</t>
  </si>
  <si>
    <t>уп</t>
  </si>
  <si>
    <t>амп (10) бліст(1)</t>
  </si>
  <si>
    <t>Амброксол 30 мг №20</t>
  </si>
  <si>
    <t>табл(10), бліст (2)</t>
  </si>
  <si>
    <t>Амлодипін 10 мг №30</t>
  </si>
  <si>
    <t>табл(10), бліст (3)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</si>
  <si>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</si>
  <si>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</si>
  <si>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</si>
  <si>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</si>
  <si>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</si>
  <si>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</si>
  <si>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</si>
  <si>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</si>
  <si>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</si>
  <si>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</si>
  <si>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Ацетилсалициловая к-та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</si>
  <si>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</si>
  <si>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</si>
  <si>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</si>
  <si>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</si>
  <si>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</si>
  <si>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</si>
  <si>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Гідрокартизону ацетат, сусп.д/ін.2,5%, 2мл, №10</t>
  </si>
  <si>
    <t>амп</t>
  </si>
  <si>
    <t>амп(10), бліст (1)</t>
  </si>
  <si>
    <t>Гідроксисечовина Медак, 500мг</t>
  </si>
  <si>
    <t>капс.</t>
  </si>
  <si>
    <t>капс(10), бліст (10)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</si>
  <si>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</si>
  <si>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</si>
  <si>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</si>
  <si>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</si>
  <si>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</si>
  <si>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табл (10), бліст(2)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</si>
  <si>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</si>
  <si>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</si>
  <si>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</si>
  <si>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Диклофенак-Дарн., табл.25мг, №30</t>
  </si>
  <si>
    <t>табл (10), бліст (3)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</si>
  <si>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</si>
  <si>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</si>
  <si>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</si>
  <si>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</si>
  <si>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</si>
  <si>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</si>
  <si>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</si>
  <si>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</si>
  <si>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</si>
  <si>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</si>
  <si>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</si>
  <si>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</si>
  <si>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</si>
  <si>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Каптоприл, табл.по 25мг №20</t>
  </si>
  <si>
    <t>Кетолонг-Дарн.р-н д/ін.30 мг/мл 1мл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</si>
  <si>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</si>
  <si>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</si>
  <si>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</si>
  <si>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</si>
  <si>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</si>
  <si>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</si>
  <si>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</si>
  <si>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</si>
  <si>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</si>
  <si>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</si>
  <si>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</si>
  <si>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</si>
  <si>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5 мл у флаконі</t>
  </si>
  <si>
    <t>Натрію хлорид, серія СК371/1-1, ТОВ Юрія Фарм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</si>
  <si>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</si>
  <si>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</si>
  <si>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</si>
  <si>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</si>
  <si>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</si>
  <si>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Нітрогліцерин, табл.0,5 мг</t>
  </si>
  <si>
    <t>№40</t>
  </si>
  <si>
    <t>Нохшаверин "ОЗ",р-н д/ін.20мг/мл 2 мл</t>
  </si>
  <si>
    <t>амп (5), бліст(1)</t>
  </si>
  <si>
    <t>Омепразол, капс.20мг, №30</t>
  </si>
  <si>
    <t>капс (10),блістер(3)</t>
  </si>
  <si>
    <t>Панкреатин 8000, табл. №50</t>
  </si>
  <si>
    <t>табл (10),бліст(5)</t>
  </si>
  <si>
    <t>Парацетамол для дітей,сироп,120мг/5мл</t>
  </si>
  <si>
    <t>флак</t>
  </si>
  <si>
    <t>флакон 100мл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</si>
  <si>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</si>
  <si>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</si>
  <si>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</si>
  <si>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</si>
  <si>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</si>
  <si>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</si>
  <si>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Септефрил-Дарн., табл.0,2мг №10</t>
  </si>
  <si>
    <t>табл(10),бліст (1)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</si>
  <si>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</si>
  <si>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</si>
  <si>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</si>
  <si>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</si>
  <si>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</si>
  <si>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</si>
  <si>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</si>
  <si>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</si>
  <si>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</si>
  <si>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</si>
  <si>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</si>
  <si>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</si>
  <si>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</si>
  <si>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</si>
  <si>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</si>
  <si>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</si>
  <si>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</si>
  <si>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</si>
  <si>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</si>
  <si>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</si>
  <si>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</si>
  <si>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</si>
  <si>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</si>
  <si>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</si>
  <si>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</si>
  <si>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</si>
  <si>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</si>
  <si>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</si>
  <si>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</si>
  <si>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</si>
  <si>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</si>
  <si>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</si>
  <si>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</si>
  <si>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</si>
  <si>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</si>
  <si>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</si>
  <si>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</si>
  <si>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</si>
  <si>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</si>
  <si>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</si>
  <si>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Бинт марл.мед.н/ст.10м*15см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</si>
  <si>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</si>
  <si>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</si>
  <si>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</si>
  <si>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</si>
  <si>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</si>
  <si>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</si>
  <si>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</si>
  <si>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</si>
  <si>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</si>
  <si>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</si>
  <si>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</si>
  <si>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Рукав.огляд.нітрил."Medicare"(н/ст.хлор.текстуров.без пудри)р.М, блактині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</si>
  <si>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</si>
  <si>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</si>
  <si>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Бахіли п/ет сині</t>
  </si>
  <si>
    <t>Шапочка Тип 1</t>
  </si>
  <si>
    <t>Респіратор МFА Р-267V FFP2 NR D з клапаном</t>
  </si>
  <si>
    <t xml:space="preserve">Халат ізоляційний ТОВ "ПРОМ. СТАНДАРТ." Україна 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</si>
  <si>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</si>
  <si>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</si>
  <si>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</si>
  <si>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інʾєкційний 2мл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</si>
  <si>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</si>
  <si>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</si>
  <si>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</si>
  <si>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</si>
  <si>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</si>
  <si>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</si>
  <si>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</si>
  <si>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</si>
  <si>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Пробірка Кіма, 200 мл</t>
  </si>
  <si>
    <t>25 шт в уп</t>
  </si>
  <si>
    <t>Розчин для очистки 50мл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</si>
  <si>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</si>
  <si>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</si>
  <si>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</si>
  <si>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</si>
  <si>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</si>
  <si>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</si>
  <si>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</si>
  <si>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</si>
  <si>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</si>
  <si>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</si>
  <si>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</si>
  <si>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</si>
  <si>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</si>
  <si>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</si>
  <si>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</si>
  <si>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</si>
  <si>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</si>
  <si>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</si>
  <si>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</si>
  <si>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вірусного гепатиту В, серія UVX 22001 1,0</t>
  </si>
  <si>
    <t>доз</t>
  </si>
  <si>
    <t>ЕУВАКС В Вакцина для профілактики гепатиту В, серія UFA 23505</t>
  </si>
  <si>
    <t>Вакцина для профілактики дифтерії, правця, кашлюку, гепатиту В та захворювань, спричинених Haemophilus influenzae типу В, кон"югована, адсорбована/DIPHTERIA, TETANUS, PERTUSSIS, HEPATITIS B AND HAEMOPHILUS INFLUENZAE TYPE B CONJUGATE VACCINE ADSORBED, серія2863Х026В</t>
  </si>
  <si>
    <t>ТЕТАДІФ/TETADIF, суспензія для ін"єкцій, 0,5 мл (1 доза); флакон по 5 мл ( 10доз ), серія D2730-E1</t>
  </si>
  <si>
    <t>фл/доз</t>
  </si>
  <si>
    <t>Вакцина проти дифтерії, правця та кашлюку/S35913 DTP VACCINE Absorbеd Diphtheria, Tetanus and Pertussis vaccine Pediatric dose, сер.221100223B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</si>
  <si>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</si>
  <si>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</si>
  <si>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</si>
  <si>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</si>
  <si>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</si>
  <si>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</si>
  <si>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Комбінована жива атенуйована вакцина проти кору, епідемічного паротиту і краснухи / MMR II 0,5 мл 10х1dose vial L25, серія Х007039</t>
  </si>
  <si>
    <t>Розчинник, вода для інєкцій / STERILE DILUENT 10X1DOSE VIAL L25 1998268, серія Y007039</t>
  </si>
  <si>
    <t>Вакцина проти правця та дифтерії (Td), 10 доз/Td VACCINE (2024) Adsorbed Tetanus and Diphtheria vaccine Adult dose, vial of 10 doses, серія 222601424С</t>
  </si>
  <si>
    <t>ТЕТАДІФ/TETADIF, суспензія для ін"єкцій, 0,5 мл (1 доза); флакон по 5 мл ( 10доз ), серія D2765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</si>
  <si>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</si>
  <si>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Вакцина від COVID-19/F000059075, COMIRNATI 0,1mg/ml 10x2,25ml GVL PFE EU (COMIRNATI Omicron XBB.1.5), серія HJ3099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</si>
  <si>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</si>
  <si>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</si>
  <si>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</si>
  <si>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</si>
  <si>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</si>
  <si>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</si>
  <si>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</si>
  <si>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</si>
  <si>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</si>
  <si>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</si>
  <si>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</si>
  <si>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</si>
  <si>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Вата, 500г</t>
  </si>
  <si>
    <t>без терм.</t>
  </si>
  <si>
    <t>Лейкопластир 2,5см/5м</t>
  </si>
  <si>
    <t>Комплект компресіонний</t>
  </si>
  <si>
    <t>Набір серветок стерильних 10х10, 100шт/уп</t>
  </si>
  <si>
    <t>Експрес-тест для виявлення антитіл до ВІЛ 1/2 3 лінії STANDARD K'ю №25</t>
  </si>
  <si>
    <t>Швидка відповідь Експрес-тест ВІЛ 1-2.0 кат. №РІ05FRC05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</si>
  <si>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</si>
  <si>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</si>
  <si>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</si>
  <si>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</si>
  <si>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</si>
  <si>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</si>
  <si>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>Тест-смужки VISIO №50, що постачаються у комплекті з Система для контролю рівня глюкози в крові VISIO (повна комплектація) з розрахунку 1 Система для контролю рівня глюкози в крові VISIO на 1450 шт тест-смужок VISIO, кат. номер S0218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</si>
  <si>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</si>
  <si>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</si>
  <si>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</si>
  <si>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ДРЕНОКСОЛ, розчин для перорального застосування, 200 мл</t>
  </si>
  <si>
    <t xml:space="preserve">БАД, Thala MAG </t>
  </si>
  <si>
    <t>30 табл</t>
  </si>
  <si>
    <t>Парацетамол 500мг, табл. /Paracetamol, 500mg</t>
  </si>
  <si>
    <t>№1000</t>
  </si>
  <si>
    <t>Маска киснева, дит.розмір/OXYGEN MASK, paediatric size</t>
  </si>
  <si>
    <t>Вода для ін"єк. 5 мл ампули (пластик.ампула)</t>
  </si>
  <si>
    <t>№50</t>
  </si>
  <si>
    <t>Гідрокортизону ацетат 1% мазь</t>
  </si>
  <si>
    <t>туба</t>
  </si>
  <si>
    <t>15 г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</si>
  <si>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</si>
  <si>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</si>
  <si>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Нитка, синтет., що розсмокт.(полігліколева к-та)2-0,75см,3/8 кола 50мм, кругла, голка з конічн.вістрям,</t>
  </si>
  <si>
    <t>36 шт в уп</t>
  </si>
  <si>
    <t>Ніфедипін 10 мг табл.з плівковим покриттям (блістер) / nifedipine 10mg</t>
  </si>
  <si>
    <t>№100</t>
  </si>
  <si>
    <t>Тетрациклін НСІ 1% очна мазь, 5г, 50 туба / Tetracycline HCI 1% eye ointm.5g, 50 tube</t>
  </si>
  <si>
    <t>Цинку сульфат20 мг 1000 табл. / zinc sulphate dispersible tabs. 20 mg 1000 tabs</t>
  </si>
  <si>
    <t>Ципрофлоксацину НСІ 250 мг табл.з плівковим покриттям / 1000 сiprofloxacin HCI 250 mg film-coated ta</t>
  </si>
  <si>
    <t>Фартух,125х80 см, білий, тиснення поліетилен 0,02 мм</t>
  </si>
  <si>
    <t>Бісопролол 5 мг табл.БП, блістер</t>
  </si>
  <si>
    <t xml:space="preserve">Нітрогліцерин (гліцерил тринітрат) 0,5мг табл. </t>
  </si>
  <si>
    <t>Гель для дезінфекції рук, етил.cпирт 70% з гліцерин, пляшка 500мл, з дозатором-насосом(UN1987/3/II)</t>
  </si>
  <si>
    <t>500 мл</t>
  </si>
  <si>
    <t>без т.п.</t>
  </si>
  <si>
    <t>Катетер вн.вен.з інʾєкц.портом та крильцям</t>
  </si>
  <si>
    <t>Стерильна марлева серветка GauzePad 7.5*7.5cm 2 pcs</t>
  </si>
  <si>
    <t>Халат медичний одноразовий</t>
  </si>
  <si>
    <t>терм.не обмеж</t>
  </si>
  <si>
    <t>Бахіли сині (Китай)</t>
  </si>
  <si>
    <t xml:space="preserve">         залишки на 20.01.2025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</si>
  <si>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</si>
  <si>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</si>
  <si>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27.01.2025р</t>
  </si>
  <si>
    <t>ДРЕНОКСОЛ, р-н для перорального застосування,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</si>
</sst>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0.0"/>
  </numFmts>
  <fonts count="35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rgb="FF000000"/>
      <name val="&quot;Times New Roman&quot;"/>
    </font>
    <font>
      <sz val="14"/>
      <color theme="1"/>
      <name val="&quot;Times New Roman&quot;"/>
    </font>
    <font>
      <sz val="11"/>
      <color theme="1"/>
      <name val="&quot;Times New Roman&quot;"/>
    </font>
    <font>
      <sz val="10"/>
      <color rgb="FFFF0000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9"/>
      <color rgb="FF000000"/>
      <name val="&quot;Times New Roman&quot;"/>
    </font>
    <font>
      <sz val="9"/>
      <color theme="1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1"/>
      <color rgb="FF000000"/>
      <name val="&quot;Times New Roman&quot;"/>
    </font>
    <font>
      <sz val="9"/>
      <color theme="1"/>
      <name val="Arial"/>
    </font>
    <font>
      <b/>
      <sz val="12"/>
      <color theme="1"/>
      <name val="&quot;Times New Roman&quot;"/>
    </font>
    <font>
      <sz val="10"/>
      <name val="Arial"/>
    </font>
    <font>
      <sz val="10"/>
      <color rgb="FF000000"/>
      <name val="Times New Roman"/>
    </font>
    <font>
      <b/>
      <sz val="9"/>
      <color theme="1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rgb="FF000000"/>
      <name val="&quot;Times New Roman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B7E1CD"/>
        <bgColor rgb="FFB7E1CD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EBF1DE"/>
        <bgColor rgb="FFEBF1D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1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1" fillId="2" borderId="0" xfId="0" applyNumberFormat="1" applyFont="1" applyFill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1" xfId="0" applyFont="1" applyBorder="1" applyAlignment="1"/>
    <xf numFmtId="0" fontId="4" fillId="0" borderId="2" xfId="0" applyFont="1" applyBorder="1" applyAlignment="1">
      <alignment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3" borderId="2" xfId="0" applyFont="1" applyFill="1" applyBorder="1" applyAlignment="1"/>
    <xf numFmtId="0" fontId="1" fillId="4" borderId="0" xfId="0" applyFont="1" applyFill="1" applyAlignment="1"/>
    <xf numFmtId="0" fontId="5" fillId="0" borderId="0" xfId="0" applyFont="1" applyAlignment="1">
      <alignment wrapText="1"/>
    </xf>
    <xf numFmtId="0" fontId="6" fillId="5" borderId="0" xfId="0" applyFont="1" applyFill="1" applyAlignment="1"/>
    <xf numFmtId="0" fontId="7" fillId="6" borderId="0" xfId="0" applyFont="1" applyFill="1" applyAlignment="1"/>
    <xf numFmtId="0" fontId="7" fillId="7" borderId="0" xfId="0" applyFont="1" applyFill="1" applyAlignment="1"/>
    <xf numFmtId="0" fontId="7" fillId="8" borderId="0" xfId="0" applyFont="1" applyFill="1" applyAlignment="1"/>
    <xf numFmtId="0" fontId="7" fillId="9" borderId="0" xfId="0" applyFont="1" applyFill="1" applyAlignment="1"/>
    <xf numFmtId="0" fontId="7" fillId="10" borderId="0" xfId="0" applyFont="1" applyFill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0" fillId="4" borderId="0" xfId="0" applyFont="1" applyFill="1" applyAlignment="1">
      <alignment horizontal="right"/>
    </xf>
    <xf numFmtId="0" fontId="11" fillId="0" borderId="0" xfId="0" applyFont="1" applyAlignment="1"/>
    <xf numFmtId="0" fontId="10" fillId="0" borderId="0" xfId="0" applyFont="1" applyAlignment="1"/>
    <xf numFmtId="0" fontId="10" fillId="5" borderId="0" xfId="0" applyFont="1" applyFill="1" applyAlignment="1">
      <alignment horizontal="right"/>
    </xf>
    <xf numFmtId="0" fontId="10" fillId="6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10" fillId="8" borderId="0" xfId="0" applyFont="1" applyFill="1" applyAlignment="1">
      <alignment horizontal="right"/>
    </xf>
    <xf numFmtId="0" fontId="11" fillId="9" borderId="0" xfId="0" applyFont="1" applyFill="1" applyAlignment="1"/>
    <xf numFmtId="0" fontId="11" fillId="10" borderId="0" xfId="0" applyFont="1" applyFill="1" applyAlignment="1">
      <alignment horizontal="right"/>
    </xf>
    <xf numFmtId="0" fontId="8" fillId="0" borderId="3" xfId="0" applyFont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10" fillId="6" borderId="0" xfId="0" applyFont="1" applyFill="1" applyAlignment="1"/>
    <xf numFmtId="0" fontId="10" fillId="7" borderId="0" xfId="0" applyFont="1" applyFill="1" applyAlignment="1"/>
    <xf numFmtId="166" fontId="9" fillId="0" borderId="5" xfId="0" applyNumberFormat="1" applyFont="1" applyBorder="1" applyAlignment="1">
      <alignment horizontal="center"/>
    </xf>
    <xf numFmtId="0" fontId="10" fillId="5" borderId="0" xfId="0" applyFont="1" applyFill="1" applyAlignment="1"/>
    <xf numFmtId="0" fontId="10" fillId="8" borderId="0" xfId="0" applyFont="1" applyFill="1" applyAlignment="1"/>
    <xf numFmtId="0" fontId="4" fillId="8" borderId="4" xfId="0" applyFont="1" applyFill="1" applyBorder="1" applyAlignment="1">
      <alignment horizontal="left" wrapText="1"/>
    </xf>
    <xf numFmtId="0" fontId="11" fillId="7" borderId="0" xfId="0" applyFont="1" applyFill="1" applyAlignment="1"/>
    <xf numFmtId="0" fontId="11" fillId="0" borderId="5" xfId="0" applyFont="1" applyBorder="1" applyAlignment="1">
      <alignment horizontal="right"/>
    </xf>
    <xf numFmtId="0" fontId="11" fillId="8" borderId="0" xfId="0" applyFont="1" applyFill="1" applyAlignment="1"/>
    <xf numFmtId="2" fontId="10" fillId="0" borderId="5" xfId="0" applyNumberFormat="1" applyFont="1" applyBorder="1" applyAlignment="1">
      <alignment horizontal="right"/>
    </xf>
    <xf numFmtId="0" fontId="11" fillId="2" borderId="0" xfId="0" applyFont="1" applyFill="1" applyAlignment="1"/>
    <xf numFmtId="0" fontId="11" fillId="7" borderId="0" xfId="0" applyFont="1" applyFill="1" applyAlignment="1"/>
    <xf numFmtId="0" fontId="11" fillId="5" borderId="0" xfId="0" applyFont="1" applyFill="1" applyAlignment="1"/>
    <xf numFmtId="0" fontId="4" fillId="2" borderId="4" xfId="0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10" fillId="4" borderId="0" xfId="0" applyFont="1" applyFill="1" applyAlignment="1"/>
    <xf numFmtId="0" fontId="10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167" fontId="10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7" borderId="0" xfId="0" applyFont="1" applyFill="1" applyAlignment="1">
      <alignment horizontal="right"/>
    </xf>
    <xf numFmtId="0" fontId="11" fillId="8" borderId="0" xfId="0" applyFont="1" applyFill="1" applyAlignment="1">
      <alignment horizontal="right"/>
    </xf>
    <xf numFmtId="0" fontId="10" fillId="2" borderId="0" xfId="0" applyFont="1" applyFill="1" applyAlignment="1"/>
    <xf numFmtId="0" fontId="12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2" fillId="8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right"/>
    </xf>
    <xf numFmtId="168" fontId="10" fillId="4" borderId="0" xfId="0" applyNumberFormat="1" applyFont="1" applyFill="1" applyAlignment="1">
      <alignment horizontal="right"/>
    </xf>
    <xf numFmtId="0" fontId="10" fillId="9" borderId="0" xfId="0" applyFont="1" applyFill="1" applyAlignment="1"/>
    <xf numFmtId="165" fontId="9" fillId="0" borderId="5" xfId="0" applyNumberFormat="1" applyFont="1" applyBorder="1" applyAlignment="1">
      <alignment horizontal="center" wrapText="1"/>
    </xf>
    <xf numFmtId="0" fontId="9" fillId="2" borderId="5" xfId="0" applyFont="1" applyFill="1" applyBorder="1" applyAlignment="1"/>
    <xf numFmtId="165" fontId="9" fillId="2" borderId="5" xfId="0" applyNumberFormat="1" applyFont="1" applyFill="1" applyBorder="1" applyAlignment="1">
      <alignment horizontal="center"/>
    </xf>
    <xf numFmtId="0" fontId="13" fillId="2" borderId="0" xfId="0" applyFont="1" applyFill="1" applyAlignment="1"/>
    <xf numFmtId="0" fontId="12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center" wrapText="1"/>
    </xf>
    <xf numFmtId="2" fontId="10" fillId="2" borderId="5" xfId="0" applyNumberFormat="1" applyFont="1" applyFill="1" applyBorder="1" applyAlignment="1">
      <alignment horizontal="right"/>
    </xf>
    <xf numFmtId="0" fontId="12" fillId="12" borderId="4" xfId="0" applyFont="1" applyFill="1" applyBorder="1" applyAlignment="1">
      <alignment horizontal="left" wrapText="1"/>
    </xf>
    <xf numFmtId="0" fontId="9" fillId="12" borderId="5" xfId="0" applyFont="1" applyFill="1" applyBorder="1" applyAlignment="1"/>
    <xf numFmtId="0" fontId="9" fillId="12" borderId="5" xfId="0" applyFont="1" applyFill="1" applyBorder="1" applyAlignment="1">
      <alignment horizontal="center" wrapText="1"/>
    </xf>
    <xf numFmtId="165" fontId="9" fillId="12" borderId="5" xfId="0" applyNumberFormat="1" applyFont="1" applyFill="1" applyBorder="1" applyAlignment="1">
      <alignment horizontal="center"/>
    </xf>
    <xf numFmtId="2" fontId="10" fillId="12" borderId="5" xfId="0" applyNumberFormat="1" applyFont="1" applyFill="1" applyBorder="1" applyAlignment="1">
      <alignment horizontal="right"/>
    </xf>
    <xf numFmtId="2" fontId="11" fillId="12" borderId="5" xfId="0" applyNumberFormat="1" applyFont="1" applyFill="1" applyBorder="1" applyAlignment="1">
      <alignment horizontal="right"/>
    </xf>
    <xf numFmtId="0" fontId="10" fillId="12" borderId="5" xfId="0" applyFont="1" applyFill="1" applyBorder="1" applyAlignment="1">
      <alignment horizontal="right"/>
    </xf>
    <xf numFmtId="0" fontId="13" fillId="12" borderId="0" xfId="0" applyFont="1" applyFill="1" applyAlignment="1"/>
    <xf numFmtId="0" fontId="12" fillId="12" borderId="5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12" borderId="0" xfId="0" applyFont="1" applyFill="1" applyAlignment="1"/>
    <xf numFmtId="0" fontId="9" fillId="12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left" wrapText="1"/>
    </xf>
    <xf numFmtId="0" fontId="11" fillId="12" borderId="5" xfId="0" applyFont="1" applyFill="1" applyBorder="1" applyAlignment="1">
      <alignment horizontal="right"/>
    </xf>
    <xf numFmtId="0" fontId="12" fillId="12" borderId="5" xfId="0" applyFont="1" applyFill="1" applyBorder="1" applyAlignment="1">
      <alignment wrapText="1"/>
    </xf>
    <xf numFmtId="0" fontId="11" fillId="12" borderId="0" xfId="0" applyFont="1" applyFill="1" applyAlignment="1"/>
    <xf numFmtId="0" fontId="9" fillId="12" borderId="5" xfId="0" applyFont="1" applyFill="1" applyBorder="1" applyAlignment="1">
      <alignment horizontal="left"/>
    </xf>
    <xf numFmtId="0" fontId="4" fillId="12" borderId="5" xfId="0" applyFont="1" applyFill="1" applyBorder="1" applyAlignment="1">
      <alignment horizontal="left" wrapText="1"/>
    </xf>
    <xf numFmtId="0" fontId="4" fillId="12" borderId="5" xfId="0" applyFont="1" applyFill="1" applyBorder="1" applyAlignment="1">
      <alignment wrapText="1"/>
    </xf>
    <xf numFmtId="0" fontId="9" fillId="12" borderId="5" xfId="0" applyFont="1" applyFill="1" applyBorder="1" applyAlignment="1">
      <alignment horizontal="center"/>
    </xf>
    <xf numFmtId="0" fontId="10" fillId="12" borderId="0" xfId="0" applyFont="1" applyFill="1" applyAlignment="1">
      <alignment horizontal="right"/>
    </xf>
    <xf numFmtId="0" fontId="11" fillId="0" borderId="0" xfId="0" applyFont="1" applyAlignment="1"/>
    <xf numFmtId="0" fontId="11" fillId="12" borderId="0" xfId="0" applyFont="1" applyFill="1" applyAlignment="1"/>
    <xf numFmtId="0" fontId="4" fillId="8" borderId="5" xfId="0" applyFont="1" applyFill="1" applyBorder="1" applyAlignment="1">
      <alignment wrapText="1"/>
    </xf>
    <xf numFmtId="166" fontId="9" fillId="12" borderId="5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wrapText="1"/>
    </xf>
    <xf numFmtId="0" fontId="11" fillId="6" borderId="0" xfId="0" applyFont="1" applyFill="1" applyAlignment="1">
      <alignment horizontal="right"/>
    </xf>
    <xf numFmtId="0" fontId="12" fillId="0" borderId="1" xfId="0" applyFont="1" applyBorder="1" applyAlignment="1"/>
    <xf numFmtId="0" fontId="11" fillId="5" borderId="0" xfId="0" applyFont="1" applyFill="1" applyAlignment="1">
      <alignment horizontal="right"/>
    </xf>
    <xf numFmtId="167" fontId="10" fillId="12" borderId="5" xfId="0" applyNumberFormat="1" applyFont="1" applyFill="1" applyBorder="1" applyAlignment="1">
      <alignment horizontal="right"/>
    </xf>
    <xf numFmtId="0" fontId="10" fillId="9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1" fillId="9" borderId="0" xfId="0" applyFont="1" applyFill="1" applyAlignment="1">
      <alignment horizontal="right"/>
    </xf>
    <xf numFmtId="0" fontId="9" fillId="0" borderId="5" xfId="0" applyFont="1" applyBorder="1" applyAlignment="1"/>
    <xf numFmtId="0" fontId="4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9" fillId="2" borderId="5" xfId="0" applyFont="1" applyFill="1" applyBorder="1" applyAlignment="1"/>
    <xf numFmtId="167" fontId="10" fillId="2" borderId="5" xfId="0" applyNumberFormat="1" applyFont="1" applyFill="1" applyBorder="1" applyAlignment="1">
      <alignment horizontal="right"/>
    </xf>
    <xf numFmtId="166" fontId="9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right"/>
    </xf>
    <xf numFmtId="0" fontId="16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9" fillId="2" borderId="5" xfId="0" applyFont="1" applyFill="1" applyBorder="1" applyAlignment="1"/>
    <xf numFmtId="0" fontId="1" fillId="13" borderId="5" xfId="0" applyFont="1" applyFill="1" applyBorder="1" applyAlignment="1">
      <alignment wrapText="1"/>
    </xf>
    <xf numFmtId="0" fontId="9" fillId="14" borderId="5" xfId="0" applyFont="1" applyFill="1" applyBorder="1" applyAlignment="1"/>
    <xf numFmtId="0" fontId="9" fillId="14" borderId="5" xfId="0" applyFont="1" applyFill="1" applyBorder="1" applyAlignment="1"/>
    <xf numFmtId="165" fontId="9" fillId="14" borderId="5" xfId="0" applyNumberFormat="1" applyFont="1" applyFill="1" applyBorder="1" applyAlignment="1">
      <alignment horizontal="center"/>
    </xf>
    <xf numFmtId="0" fontId="10" fillId="14" borderId="5" xfId="0" applyFont="1" applyFill="1" applyBorder="1" applyAlignment="1"/>
    <xf numFmtId="0" fontId="1" fillId="14" borderId="5" xfId="0" applyFont="1" applyFill="1" applyBorder="1" applyAlignment="1">
      <alignment wrapText="1"/>
    </xf>
    <xf numFmtId="0" fontId="9" fillId="14" borderId="5" xfId="0" applyFont="1" applyFill="1" applyBorder="1" applyAlignment="1">
      <alignment horizontal="center"/>
    </xf>
    <xf numFmtId="0" fontId="11" fillId="14" borderId="5" xfId="0" applyFont="1" applyFill="1" applyBorder="1" applyAlignment="1"/>
    <xf numFmtId="167" fontId="10" fillId="14" borderId="5" xfId="0" applyNumberFormat="1" applyFont="1" applyFill="1" applyBorder="1" applyAlignment="1"/>
    <xf numFmtId="0" fontId="6" fillId="14" borderId="1" xfId="0" applyFont="1" applyFill="1" applyBorder="1" applyAlignment="1">
      <alignment wrapText="1"/>
    </xf>
    <xf numFmtId="0" fontId="9" fillId="14" borderId="5" xfId="0" applyFont="1" applyFill="1" applyBorder="1" applyAlignment="1">
      <alignment wrapText="1"/>
    </xf>
    <xf numFmtId="165" fontId="9" fillId="14" borderId="5" xfId="0" applyNumberFormat="1" applyFont="1" applyFill="1" applyBorder="1" applyAlignment="1">
      <alignment horizontal="center"/>
    </xf>
    <xf numFmtId="0" fontId="10" fillId="13" borderId="5" xfId="0" applyFont="1" applyFill="1" applyBorder="1" applyAlignment="1">
      <alignment horizontal="right"/>
    </xf>
    <xf numFmtId="165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wrapText="1"/>
    </xf>
    <xf numFmtId="2" fontId="11" fillId="2" borderId="5" xfId="0" applyNumberFormat="1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9" fillId="0" borderId="5" xfId="0" applyFont="1" applyBorder="1" applyAlignment="1">
      <alignment wrapText="1"/>
    </xf>
    <xf numFmtId="166" fontId="17" fillId="0" borderId="5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wrapText="1"/>
    </xf>
    <xf numFmtId="0" fontId="18" fillId="3" borderId="5" xfId="0" applyFont="1" applyFill="1" applyBorder="1" applyAlignment="1"/>
    <xf numFmtId="0" fontId="11" fillId="4" borderId="0" xfId="0" applyFont="1" applyFill="1" applyAlignment="1"/>
    <xf numFmtId="166" fontId="9" fillId="0" borderId="5" xfId="0" applyNumberFormat="1" applyFont="1" applyBorder="1" applyAlignment="1">
      <alignment horizontal="center" wrapText="1"/>
    </xf>
    <xf numFmtId="0" fontId="19" fillId="4" borderId="0" xfId="0" applyFont="1" applyFill="1" applyAlignment="1"/>
    <xf numFmtId="0" fontId="19" fillId="0" borderId="0" xfId="0" applyFont="1" applyAlignment="1"/>
    <xf numFmtId="0" fontId="18" fillId="5" borderId="0" xfId="0" applyFont="1" applyFill="1" applyAlignment="1"/>
    <xf numFmtId="0" fontId="18" fillId="6" borderId="0" xfId="0" applyFont="1" applyFill="1" applyAlignment="1"/>
    <xf numFmtId="0" fontId="18" fillId="7" borderId="0" xfId="0" applyFont="1" applyFill="1" applyAlignment="1"/>
    <xf numFmtId="0" fontId="18" fillId="8" borderId="0" xfId="0" applyFont="1" applyFill="1" applyAlignment="1"/>
    <xf numFmtId="0" fontId="19" fillId="9" borderId="0" xfId="0" applyFont="1" applyFill="1" applyAlignment="1"/>
    <xf numFmtId="2" fontId="18" fillId="2" borderId="5" xfId="0" applyNumberFormat="1" applyFont="1" applyFill="1" applyBorder="1" applyAlignment="1">
      <alignment horizontal="right"/>
    </xf>
    <xf numFmtId="0" fontId="12" fillId="0" borderId="3" xfId="0" applyFont="1" applyBorder="1" applyAlignment="1"/>
    <xf numFmtId="0" fontId="18" fillId="0" borderId="0" xfId="0" applyFont="1" applyAlignment="1"/>
    <xf numFmtId="0" fontId="4" fillId="0" borderId="3" xfId="0" applyFont="1" applyBorder="1" applyAlignment="1">
      <alignment wrapText="1"/>
    </xf>
    <xf numFmtId="165" fontId="9" fillId="0" borderId="5" xfId="0" applyNumberFormat="1" applyFont="1" applyBorder="1" applyAlignment="1">
      <alignment wrapText="1"/>
    </xf>
    <xf numFmtId="2" fontId="19" fillId="2" borderId="5" xfId="0" applyNumberFormat="1" applyFont="1" applyFill="1" applyBorder="1" applyAlignment="1">
      <alignment horizontal="right"/>
    </xf>
    <xf numFmtId="0" fontId="11" fillId="6" borderId="0" xfId="0" applyFont="1" applyFill="1" applyAlignment="1"/>
    <xf numFmtId="0" fontId="11" fillId="3" borderId="5" xfId="0" applyFont="1" applyFill="1" applyBorder="1" applyAlignment="1"/>
    <xf numFmtId="0" fontId="11" fillId="4" borderId="4" xfId="0" applyFont="1" applyFill="1" applyBorder="1" applyAlignment="1"/>
    <xf numFmtId="0" fontId="6" fillId="0" borderId="3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0" fontId="6" fillId="2" borderId="3" xfId="0" applyFont="1" applyFill="1" applyBorder="1" applyAlignment="1"/>
    <xf numFmtId="0" fontId="6" fillId="2" borderId="5" xfId="0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right"/>
    </xf>
    <xf numFmtId="0" fontId="18" fillId="2" borderId="0" xfId="0" applyFont="1" applyFill="1" applyAlignment="1"/>
    <xf numFmtId="2" fontId="19" fillId="0" borderId="5" xfId="0" applyNumberFormat="1" applyFont="1" applyBorder="1" applyAlignment="1">
      <alignment horizontal="right"/>
    </xf>
    <xf numFmtId="0" fontId="20" fillId="0" borderId="8" xfId="0" applyFont="1" applyBorder="1" applyAlignment="1"/>
    <xf numFmtId="0" fontId="20" fillId="0" borderId="1" xfId="0" applyFont="1" applyBorder="1" applyAlignment="1">
      <alignment wrapText="1"/>
    </xf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12" fillId="0" borderId="8" xfId="0" applyFont="1" applyBorder="1" applyAlignment="1"/>
    <xf numFmtId="0" fontId="20" fillId="0" borderId="8" xfId="0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9" fillId="2" borderId="5" xfId="0" applyFont="1" applyFill="1" applyBorder="1" applyAlignment="1">
      <alignment horizontal="right"/>
    </xf>
    <xf numFmtId="0" fontId="19" fillId="2" borderId="0" xfId="0" applyFont="1" applyFill="1" applyAlignment="1"/>
    <xf numFmtId="0" fontId="21" fillId="2" borderId="1" xfId="0" applyFont="1" applyFill="1" applyBorder="1" applyAlignment="1">
      <alignment wrapText="1"/>
    </xf>
    <xf numFmtId="0" fontId="22" fillId="2" borderId="1" xfId="0" applyFont="1" applyFill="1" applyBorder="1" applyAlignment="1"/>
    <xf numFmtId="0" fontId="22" fillId="2" borderId="1" xfId="0" applyFont="1" applyFill="1" applyBorder="1"/>
    <xf numFmtId="165" fontId="22" fillId="2" borderId="1" xfId="0" applyNumberFormat="1" applyFont="1" applyFill="1" applyBorder="1" applyAlignment="1">
      <alignment horizontal="center"/>
    </xf>
    <xf numFmtId="4" fontId="22" fillId="2" borderId="1" xfId="0" applyNumberFormat="1" applyFont="1" applyFill="1" applyBorder="1" applyAlignment="1">
      <alignment horizontal="right"/>
    </xf>
    <xf numFmtId="2" fontId="22" fillId="2" borderId="5" xfId="0" applyNumberFormat="1" applyFont="1" applyFill="1" applyBorder="1" applyAlignment="1">
      <alignment horizontal="right"/>
    </xf>
    <xf numFmtId="3" fontId="22" fillId="2" borderId="1" xfId="0" applyNumberFormat="1" applyFont="1" applyFill="1" applyBorder="1" applyAlignment="1"/>
    <xf numFmtId="0" fontId="23" fillId="2" borderId="1" xfId="0" applyFont="1" applyFill="1" applyBorder="1"/>
    <xf numFmtId="0" fontId="24" fillId="2" borderId="0" xfId="0" applyFont="1" applyFill="1"/>
    <xf numFmtId="0" fontId="24" fillId="3" borderId="0" xfId="0" applyFont="1" applyFill="1"/>
    <xf numFmtId="0" fontId="24" fillId="3" borderId="0" xfId="0" applyFont="1" applyFill="1" applyAlignment="1"/>
    <xf numFmtId="0" fontId="22" fillId="2" borderId="1" xfId="0" applyFont="1" applyFill="1" applyBorder="1" applyAlignment="1"/>
    <xf numFmtId="0" fontId="22" fillId="2" borderId="1" xfId="0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right"/>
    </xf>
    <xf numFmtId="0" fontId="21" fillId="2" borderId="0" xfId="0" applyFont="1" applyFill="1"/>
    <xf numFmtId="0" fontId="21" fillId="3" borderId="0" xfId="0" applyFont="1" applyFill="1"/>
    <xf numFmtId="0" fontId="21" fillId="3" borderId="0" xfId="0" applyFont="1" applyFill="1" applyAlignment="1"/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/>
    <xf numFmtId="0" fontId="21" fillId="2" borderId="1" xfId="0" applyFont="1" applyFill="1" applyBorder="1"/>
    <xf numFmtId="2" fontId="21" fillId="2" borderId="1" xfId="0" applyNumberFormat="1" applyFont="1" applyFill="1" applyBorder="1" applyAlignment="1"/>
    <xf numFmtId="2" fontId="21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4" fillId="2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24" fillId="4" borderId="0" xfId="0" applyFont="1" applyFill="1"/>
    <xf numFmtId="0" fontId="24" fillId="5" borderId="0" xfId="0" applyFont="1" applyFill="1"/>
    <xf numFmtId="0" fontId="24" fillId="6" borderId="0" xfId="0" applyFont="1" applyFill="1"/>
    <xf numFmtId="0" fontId="24" fillId="7" borderId="0" xfId="0" applyFont="1" applyFill="1"/>
    <xf numFmtId="0" fontId="24" fillId="8" borderId="0" xfId="0" applyFont="1" applyFill="1"/>
    <xf numFmtId="0" fontId="24" fillId="9" borderId="0" xfId="0" applyFont="1" applyFill="1"/>
    <xf numFmtId="0" fontId="24" fillId="10" borderId="0" xfId="0" applyFont="1" applyFill="1"/>
    <xf numFmtId="0" fontId="11" fillId="3" borderId="0" xfId="0" applyFont="1" applyFill="1" applyAlignment="1"/>
    <xf numFmtId="0" fontId="11" fillId="3" borderId="0" xfId="0" applyFont="1" applyFill="1" applyAlignment="1">
      <alignment wrapText="1"/>
    </xf>
    <xf numFmtId="0" fontId="3" fillId="2" borderId="0" xfId="0" applyFont="1" applyFill="1" applyAlignment="1"/>
    <xf numFmtId="0" fontId="0" fillId="0" borderId="0" xfId="0" applyFont="1" applyAlignment="1"/>
    <xf numFmtId="0" fontId="14" fillId="0" borderId="6" xfId="0" applyFont="1" applyBorder="1" applyAlignment="1">
      <alignment horizontal="center" wrapText="1"/>
    </xf>
    <xf numFmtId="0" fontId="15" fillId="0" borderId="6" xfId="0" applyFont="1" applyBorder="1"/>
    <xf numFmtId="0" fontId="14" fillId="0" borderId="7" xfId="0" applyFont="1" applyBorder="1" applyAlignment="1">
      <alignment wrapText="1"/>
    </xf>
    <xf numFmtId="0" fontId="15" fillId="0" borderId="2" xfId="0" applyFont="1" applyBorder="1"/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25" fillId="0" borderId="1" xfId="0" applyFont="1" applyFill="1" applyBorder="1" applyAlignment="1"/>
    <xf numFmtId="0" fontId="27" fillId="0" borderId="2" xfId="0" applyFont="1" applyFill="1" applyBorder="1" applyAlignment="1">
      <alignment horizontal="center" wrapText="1"/>
    </xf>
    <xf numFmtId="0" fontId="25" fillId="0" borderId="2" xfId="0" applyFont="1" applyFill="1" applyBorder="1" applyAlignment="1"/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25" fillId="0" borderId="0" xfId="0" applyFont="1" applyFill="1" applyAlignment="1"/>
    <xf numFmtId="0" fontId="27" fillId="0" borderId="3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center"/>
    </xf>
    <xf numFmtId="165" fontId="29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right"/>
    </xf>
    <xf numFmtId="2" fontId="25" fillId="0" borderId="5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right"/>
    </xf>
    <xf numFmtId="0" fontId="28" fillId="0" borderId="3" xfId="0" applyFont="1" applyFill="1" applyBorder="1" applyAlignment="1">
      <alignment horizontal="left"/>
    </xf>
    <xf numFmtId="166" fontId="29" fillId="0" borderId="5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wrapText="1"/>
    </xf>
    <xf numFmtId="0" fontId="27" fillId="0" borderId="3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167" fontId="25" fillId="0" borderId="5" xfId="0" applyNumberFormat="1" applyFont="1" applyFill="1" applyBorder="1" applyAlignment="1">
      <alignment horizontal="right"/>
    </xf>
    <xf numFmtId="0" fontId="30" fillId="0" borderId="4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center" wrapText="1"/>
    </xf>
    <xf numFmtId="168" fontId="25" fillId="0" borderId="0" xfId="0" applyNumberFormat="1" applyFont="1" applyFill="1" applyAlignment="1">
      <alignment horizontal="right"/>
    </xf>
    <xf numFmtId="165" fontId="29" fillId="0" borderId="5" xfId="0" applyNumberFormat="1" applyFont="1" applyFill="1" applyBorder="1" applyAlignment="1">
      <alignment horizontal="center" wrapText="1"/>
    </xf>
    <xf numFmtId="0" fontId="29" fillId="0" borderId="5" xfId="0" applyFont="1" applyFill="1" applyBorder="1" applyAlignment="1"/>
    <xf numFmtId="0" fontId="29" fillId="0" borderId="0" xfId="0" applyFont="1" applyFill="1" applyAlignment="1"/>
    <xf numFmtId="0" fontId="30" fillId="0" borderId="5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wrapText="1"/>
    </xf>
    <xf numFmtId="0" fontId="29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30" fillId="0" borderId="1" xfId="0" applyFont="1" applyFill="1" applyBorder="1" applyAlignment="1"/>
    <xf numFmtId="0" fontId="31" fillId="0" borderId="6" xfId="0" applyFont="1" applyFill="1" applyBorder="1" applyAlignment="1">
      <alignment horizontal="center" wrapText="1"/>
    </xf>
    <xf numFmtId="0" fontId="32" fillId="0" borderId="6" xfId="0" applyFont="1" applyFill="1" applyBorder="1"/>
    <xf numFmtId="0" fontId="25" fillId="0" borderId="5" xfId="0" applyFont="1" applyFill="1" applyBorder="1" applyAlignment="1">
      <alignment wrapText="1"/>
    </xf>
    <xf numFmtId="0" fontId="29" fillId="0" borderId="5" xfId="0" applyFont="1" applyFill="1" applyBorder="1" applyAlignment="1">
      <alignment horizontal="right"/>
    </xf>
    <xf numFmtId="0" fontId="26" fillId="0" borderId="5" xfId="0" applyFont="1" applyFill="1" applyBorder="1" applyAlignment="1">
      <alignment wrapText="1"/>
    </xf>
    <xf numFmtId="0" fontId="25" fillId="0" borderId="5" xfId="0" applyFont="1" applyFill="1" applyBorder="1" applyAlignment="1"/>
    <xf numFmtId="167" fontId="25" fillId="0" borderId="5" xfId="0" applyNumberFormat="1" applyFont="1" applyFill="1" applyBorder="1" applyAlignment="1"/>
    <xf numFmtId="0" fontId="29" fillId="0" borderId="5" xfId="0" applyFont="1" applyFill="1" applyBorder="1" applyAlignment="1">
      <alignment wrapText="1"/>
    </xf>
    <xf numFmtId="166" fontId="33" fillId="0" borderId="5" xfId="0" applyNumberFormat="1" applyFont="1" applyFill="1" applyBorder="1" applyAlignment="1">
      <alignment horizontal="center" wrapText="1"/>
    </xf>
    <xf numFmtId="2" fontId="25" fillId="0" borderId="1" xfId="0" applyNumberFormat="1" applyFont="1" applyFill="1" applyBorder="1" applyAlignment="1">
      <alignment wrapText="1"/>
    </xf>
    <xf numFmtId="0" fontId="30" fillId="0" borderId="3" xfId="0" applyFont="1" applyFill="1" applyBorder="1" applyAlignment="1"/>
    <xf numFmtId="166" fontId="29" fillId="0" borderId="5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wrapText="1"/>
    </xf>
    <xf numFmtId="165" fontId="29" fillId="0" borderId="5" xfId="0" applyNumberFormat="1" applyFont="1" applyFill="1" applyBorder="1" applyAlignment="1">
      <alignment wrapText="1"/>
    </xf>
    <xf numFmtId="0" fontId="31" fillId="0" borderId="7" xfId="0" applyFont="1" applyFill="1" applyBorder="1" applyAlignment="1">
      <alignment wrapText="1"/>
    </xf>
    <xf numFmtId="0" fontId="32" fillId="0" borderId="2" xfId="0" applyFont="1" applyFill="1" applyBorder="1"/>
    <xf numFmtId="0" fontId="25" fillId="0" borderId="4" xfId="0" applyFont="1" applyFill="1" applyBorder="1" applyAlignment="1"/>
    <xf numFmtId="0" fontId="25" fillId="0" borderId="3" xfId="0" applyFont="1" applyFill="1" applyBorder="1" applyAlignment="1">
      <alignment horizontal="center"/>
    </xf>
    <xf numFmtId="0" fontId="30" fillId="0" borderId="8" xfId="0" applyFont="1" applyFill="1" applyBorder="1" applyAlignment="1">
      <alignment wrapText="1"/>
    </xf>
    <xf numFmtId="0" fontId="25" fillId="0" borderId="3" xfId="0" applyFont="1" applyFill="1" applyBorder="1" applyAlignment="1"/>
    <xf numFmtId="0" fontId="25" fillId="0" borderId="5" xfId="0" applyFont="1" applyFill="1" applyBorder="1" applyAlignment="1">
      <alignment horizontal="center"/>
    </xf>
    <xf numFmtId="165" fontId="25" fillId="0" borderId="5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0" xfId="0" applyFont="1" applyFill="1" applyBorder="1" applyAlignment="1"/>
    <xf numFmtId="0" fontId="25" fillId="0" borderId="9" xfId="0" applyFont="1" applyFill="1" applyBorder="1" applyAlignment="1">
      <alignment horizontal="center"/>
    </xf>
    <xf numFmtId="0" fontId="30" fillId="0" borderId="9" xfId="0" applyFont="1" applyFill="1" applyBorder="1" applyAlignment="1"/>
    <xf numFmtId="0" fontId="25" fillId="0" borderId="9" xfId="0" applyFont="1" applyFill="1" applyBorder="1" applyAlignment="1"/>
    <xf numFmtId="0" fontId="30" fillId="0" borderId="9" xfId="0" applyFont="1" applyFill="1" applyBorder="1" applyAlignment="1">
      <alignment wrapText="1"/>
    </xf>
    <xf numFmtId="0" fontId="27" fillId="0" borderId="9" xfId="0" applyFont="1" applyFill="1" applyBorder="1" applyAlignment="1">
      <alignment wrapText="1"/>
    </xf>
    <xf numFmtId="0" fontId="25" fillId="0" borderId="2" xfId="0" applyFont="1" applyFill="1" applyBorder="1"/>
    <xf numFmtId="165" fontId="25" fillId="0" borderId="1" xfId="0" applyNumberFormat="1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/>
    <xf numFmtId="0" fontId="25" fillId="0" borderId="1" xfId="0" applyFont="1" applyFill="1" applyBorder="1"/>
    <xf numFmtId="0" fontId="29" fillId="0" borderId="1" xfId="0" applyFont="1" applyFill="1" applyBorder="1" applyAlignment="1">
      <alignment horizontal="center"/>
    </xf>
    <xf numFmtId="2" fontId="25" fillId="0" borderId="1" xfId="0" applyNumberFormat="1" applyFont="1" applyFill="1" applyBorder="1" applyAlignment="1">
      <alignment horizontal="right"/>
    </xf>
    <xf numFmtId="0" fontId="27" fillId="0" borderId="9" xfId="0" applyFont="1" applyFill="1" applyBorder="1" applyAlignment="1">
      <alignment horizontal="center"/>
    </xf>
    <xf numFmtId="0" fontId="27" fillId="0" borderId="9" xfId="0" applyFont="1" applyFill="1" applyBorder="1" applyAlignment="1"/>
    <xf numFmtId="0" fontId="27" fillId="0" borderId="2" xfId="0" applyFont="1" applyFill="1" applyBorder="1"/>
    <xf numFmtId="0" fontId="29" fillId="0" borderId="1" xfId="0" applyFont="1" applyFill="1" applyBorder="1" applyAlignment="1"/>
    <xf numFmtId="2" fontId="27" fillId="0" borderId="1" xfId="0" applyNumberFormat="1" applyFont="1" applyFill="1" applyBorder="1" applyAlignment="1"/>
    <xf numFmtId="2" fontId="27" fillId="0" borderId="1" xfId="0" applyNumberFormat="1" applyFont="1" applyFill="1" applyBorder="1" applyAlignment="1">
      <alignment horizontal="right"/>
    </xf>
    <xf numFmtId="0" fontId="27" fillId="0" borderId="1" xfId="0" applyFont="1" applyFill="1" applyBorder="1" applyAlignment="1"/>
    <xf numFmtId="0" fontId="27" fillId="0" borderId="1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8" fillId="0" borderId="10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left"/>
    </xf>
    <xf numFmtId="0" fontId="27" fillId="0" borderId="9" xfId="0" applyFont="1" applyFill="1" applyBorder="1" applyAlignment="1">
      <alignment horizontal="left" wrapText="1"/>
    </xf>
    <xf numFmtId="0" fontId="28" fillId="0" borderId="9" xfId="0" applyFont="1" applyFill="1" applyBorder="1" applyAlignment="1">
      <alignment horizontal="left"/>
    </xf>
    <xf numFmtId="0" fontId="29" fillId="0" borderId="9" xfId="0" applyFont="1" applyFill="1" applyBorder="1" applyAlignment="1">
      <alignment horizontal="center"/>
    </xf>
    <xf numFmtId="0" fontId="29" fillId="0" borderId="9" xfId="0" applyFont="1" applyFill="1" applyBorder="1" applyAlignment="1"/>
    <xf numFmtId="0" fontId="30" fillId="0" borderId="9" xfId="0" applyFont="1" applyFill="1" applyBorder="1" applyAlignment="1">
      <alignment horizontal="left" wrapText="1"/>
    </xf>
    <xf numFmtId="0" fontId="29" fillId="0" borderId="9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29"/>
  <sheetViews>
    <sheetView workbookViewId="0"/>
  </sheetViews>
  <sheetFormatPr defaultColWidth="12.5703125" defaultRowHeight="15.75" customHeight="1"/>
  <cols>
    <col min="1" max="1" width="5.7109375" customWidth="1"/>
    <col min="2" max="2" width="34.28515625" customWidth="1"/>
    <col min="3" max="3" width="6.42578125" customWidth="1"/>
    <col min="4" max="4" width="18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5.85546875" customWidth="1"/>
    <col min="11" max="11" width="7.42578125" hidden="1" customWidth="1"/>
    <col min="12" max="12" width="9.140625" customWidth="1"/>
    <col min="13" max="13" width="7.7109375" customWidth="1"/>
    <col min="14" max="14" width="10.85546875" customWidth="1"/>
    <col min="15" max="15" width="5.28515625" customWidth="1"/>
    <col min="16" max="16" width="4" customWidth="1"/>
    <col min="17" max="17" width="8.140625" customWidth="1"/>
  </cols>
  <sheetData>
    <row r="1" spans="1:17" ht="18">
      <c r="A1" s="1" t="s">
        <v>0</v>
      </c>
      <c r="B1" s="2"/>
      <c r="C1" s="3"/>
      <c r="D1" s="4"/>
      <c r="E1" s="5"/>
      <c r="F1" s="3"/>
      <c r="G1" s="6"/>
      <c r="H1" s="7"/>
      <c r="I1" s="7"/>
      <c r="J1" s="8" t="s">
        <v>1</v>
      </c>
      <c r="K1" s="8"/>
      <c r="L1" s="214" t="s">
        <v>285</v>
      </c>
      <c r="M1" s="215"/>
      <c r="N1" s="215"/>
      <c r="O1" s="215"/>
      <c r="P1" s="215"/>
      <c r="Q1" s="215"/>
    </row>
    <row r="2" spans="1:17" ht="51">
      <c r="A2" s="9" t="s">
        <v>2</v>
      </c>
      <c r="B2" s="10" t="s">
        <v>3</v>
      </c>
      <c r="C2" s="11" t="s">
        <v>4</v>
      </c>
      <c r="D2" s="12" t="s">
        <v>5</v>
      </c>
      <c r="E2" s="13" t="s">
        <v>6</v>
      </c>
      <c r="F2" s="11" t="s">
        <v>7</v>
      </c>
      <c r="G2" s="11" t="s">
        <v>8</v>
      </c>
      <c r="H2" s="14" t="s">
        <v>9</v>
      </c>
      <c r="I2" s="15" t="s">
        <v>10</v>
      </c>
      <c r="J2" s="16" t="s">
        <v>11</v>
      </c>
      <c r="K2" s="16" t="s">
        <v>12</v>
      </c>
      <c r="L2" s="17" t="s">
        <v>13</v>
      </c>
      <c r="M2" s="18" t="s">
        <v>14</v>
      </c>
      <c r="N2" s="19" t="s">
        <v>15</v>
      </c>
      <c r="O2" s="20" t="s">
        <v>16</v>
      </c>
      <c r="P2" s="21" t="s">
        <v>17</v>
      </c>
      <c r="Q2" s="22" t="s">
        <v>18</v>
      </c>
    </row>
    <row r="3" spans="1:17" ht="28.5">
      <c r="A3" s="23">
        <v>1</v>
      </c>
      <c r="B3" s="24" t="s">
        <v>19</v>
      </c>
      <c r="C3" s="25" t="s">
        <v>20</v>
      </c>
      <c r="D3" s="26" t="s">
        <v>21</v>
      </c>
      <c r="E3" s="27">
        <v>46082</v>
      </c>
      <c r="F3" s="28">
        <v>66.849999999999994</v>
      </c>
      <c r="G3" s="29">
        <f t="shared" ref="G3:G24" si="0">F3*H3</f>
        <v>200.54999999999998</v>
      </c>
      <c r="H3" s="30">
        <v>3</v>
      </c>
      <c r="I3" s="31">
        <v>27</v>
      </c>
      <c r="J3" s="32"/>
      <c r="K3" s="33"/>
      <c r="L3" s="34">
        <v>0</v>
      </c>
      <c r="M3" s="35">
        <v>20</v>
      </c>
      <c r="N3" s="36">
        <v>7</v>
      </c>
      <c r="O3" s="37"/>
      <c r="P3" s="38"/>
      <c r="Q3" s="39">
        <f>L3+M3+N3</f>
        <v>27</v>
      </c>
    </row>
    <row r="4" spans="1:17" ht="14.25">
      <c r="A4" s="23">
        <v>2</v>
      </c>
      <c r="B4" s="24" t="s">
        <v>22</v>
      </c>
      <c r="C4" s="40" t="s">
        <v>20</v>
      </c>
      <c r="D4" s="26" t="s">
        <v>23</v>
      </c>
      <c r="E4" s="27">
        <v>45717</v>
      </c>
      <c r="F4" s="28">
        <v>11.88</v>
      </c>
      <c r="G4" s="29">
        <f t="shared" si="0"/>
        <v>23.76</v>
      </c>
      <c r="H4" s="30">
        <v>2</v>
      </c>
      <c r="I4" s="31">
        <v>40</v>
      </c>
      <c r="J4" s="32"/>
      <c r="K4" s="33"/>
      <c r="L4" s="34">
        <v>0</v>
      </c>
      <c r="M4" s="35">
        <v>40</v>
      </c>
      <c r="N4" s="36"/>
      <c r="O4" s="37"/>
      <c r="P4" s="38"/>
      <c r="Q4" s="39">
        <f t="shared" ref="Q4:Q61" si="1">L4+M4+N4+O4+P4</f>
        <v>40</v>
      </c>
    </row>
    <row r="5" spans="1:17" ht="14.25">
      <c r="A5" s="23">
        <v>3</v>
      </c>
      <c r="B5" s="24" t="s">
        <v>24</v>
      </c>
      <c r="C5" s="40" t="s">
        <v>20</v>
      </c>
      <c r="D5" s="26" t="s">
        <v>25</v>
      </c>
      <c r="E5" s="27">
        <v>45717</v>
      </c>
      <c r="F5" s="28">
        <v>13.1395</v>
      </c>
      <c r="G5" s="29">
        <f t="shared" si="0"/>
        <v>604.41700000000003</v>
      </c>
      <c r="H5" s="30">
        <v>46</v>
      </c>
      <c r="I5" s="31">
        <v>1380</v>
      </c>
      <c r="J5" s="32"/>
      <c r="K5" s="33"/>
      <c r="L5" s="34">
        <v>0</v>
      </c>
      <c r="M5" s="35">
        <v>1380</v>
      </c>
      <c r="N5" s="36"/>
      <c r="O5" s="37"/>
      <c r="P5" s="38"/>
      <c r="Q5" s="39">
        <f t="shared" si="1"/>
        <v>1380</v>
      </c>
    </row>
    <row r="6" spans="1:17" ht="28.5">
      <c r="A6" s="41">
        <v>4</v>
      </c>
      <c r="B6" s="24" t="s">
        <v>26</v>
      </c>
      <c r="C6" s="40" t="s">
        <v>27</v>
      </c>
      <c r="D6" s="26" t="s">
        <v>28</v>
      </c>
      <c r="E6" s="27">
        <v>46143</v>
      </c>
      <c r="F6" s="28">
        <v>25.44</v>
      </c>
      <c r="G6" s="29">
        <f t="shared" si="0"/>
        <v>203.52</v>
      </c>
      <c r="H6" s="30">
        <v>8</v>
      </c>
      <c r="I6" s="31"/>
      <c r="J6" s="32"/>
      <c r="K6" s="33"/>
      <c r="L6" s="34">
        <v>0</v>
      </c>
      <c r="M6" s="42">
        <v>6</v>
      </c>
      <c r="N6" s="43">
        <v>2</v>
      </c>
      <c r="O6" s="37"/>
      <c r="P6" s="38"/>
      <c r="Q6" s="39">
        <f t="shared" si="1"/>
        <v>8</v>
      </c>
    </row>
    <row r="7" spans="1:17" ht="28.5">
      <c r="A7" s="23">
        <v>5</v>
      </c>
      <c r="B7" s="24" t="s">
        <v>29</v>
      </c>
      <c r="C7" s="40" t="s">
        <v>30</v>
      </c>
      <c r="D7" s="26" t="s">
        <v>31</v>
      </c>
      <c r="E7" s="44">
        <v>46023</v>
      </c>
      <c r="F7" s="28">
        <v>32.185000000000002</v>
      </c>
      <c r="G7" s="29">
        <f t="shared" si="0"/>
        <v>321.85000000000002</v>
      </c>
      <c r="H7" s="30">
        <v>10</v>
      </c>
      <c r="I7" s="31">
        <v>100</v>
      </c>
      <c r="J7" s="32"/>
      <c r="K7" s="33"/>
      <c r="L7" s="45">
        <f>80</f>
        <v>80</v>
      </c>
      <c r="M7" s="35"/>
      <c r="N7" s="36">
        <v>20</v>
      </c>
      <c r="O7" s="46"/>
      <c r="P7" s="38"/>
      <c r="Q7" s="39">
        <f t="shared" si="1"/>
        <v>100</v>
      </c>
    </row>
    <row r="8" spans="1:17" ht="14.25">
      <c r="A8" s="23">
        <v>6</v>
      </c>
      <c r="B8" s="24" t="s">
        <v>32</v>
      </c>
      <c r="C8" s="40" t="s">
        <v>30</v>
      </c>
      <c r="D8" s="26" t="s">
        <v>33</v>
      </c>
      <c r="E8" s="44">
        <v>45992</v>
      </c>
      <c r="F8" s="28">
        <v>63.58</v>
      </c>
      <c r="G8" s="29">
        <f t="shared" si="0"/>
        <v>953.69999999999993</v>
      </c>
      <c r="H8" s="30">
        <v>15</v>
      </c>
      <c r="I8" s="31">
        <v>708</v>
      </c>
      <c r="J8" s="32"/>
      <c r="K8" s="33"/>
      <c r="L8" s="45">
        <v>0</v>
      </c>
      <c r="M8" s="35">
        <v>708</v>
      </c>
      <c r="N8" s="36"/>
      <c r="O8" s="46"/>
      <c r="P8" s="38"/>
      <c r="Q8" s="39">
        <f t="shared" si="1"/>
        <v>708</v>
      </c>
    </row>
    <row r="9" spans="1:17" ht="14.25">
      <c r="A9" s="23">
        <v>7</v>
      </c>
      <c r="B9" s="24" t="s">
        <v>34</v>
      </c>
      <c r="C9" s="40" t="s">
        <v>20</v>
      </c>
      <c r="D9" s="26" t="s">
        <v>35</v>
      </c>
      <c r="E9" s="27">
        <v>46266</v>
      </c>
      <c r="F9" s="28">
        <v>46.16</v>
      </c>
      <c r="G9" s="29">
        <f t="shared" si="0"/>
        <v>369.28</v>
      </c>
      <c r="H9" s="30">
        <v>8</v>
      </c>
      <c r="I9" s="31">
        <v>205</v>
      </c>
      <c r="J9" s="33"/>
      <c r="K9" s="33"/>
      <c r="L9" s="45">
        <f>5*28</f>
        <v>140</v>
      </c>
      <c r="M9" s="35">
        <v>37</v>
      </c>
      <c r="N9" s="43">
        <v>28</v>
      </c>
      <c r="O9" s="37"/>
      <c r="P9" s="38"/>
      <c r="Q9" s="39">
        <f t="shared" si="1"/>
        <v>205</v>
      </c>
    </row>
    <row r="10" spans="1:17" ht="14.25">
      <c r="A10" s="23">
        <v>8</v>
      </c>
      <c r="B10" s="47" t="s">
        <v>36</v>
      </c>
      <c r="C10" s="40" t="s">
        <v>30</v>
      </c>
      <c r="D10" s="26" t="s">
        <v>37</v>
      </c>
      <c r="E10" s="27">
        <v>46204</v>
      </c>
      <c r="F10" s="28">
        <v>6.66</v>
      </c>
      <c r="G10" s="49">
        <f t="shared" si="0"/>
        <v>6.66</v>
      </c>
      <c r="H10" s="30">
        <v>1</v>
      </c>
      <c r="I10" s="31">
        <v>4</v>
      </c>
      <c r="J10" s="32"/>
      <c r="K10" s="32"/>
      <c r="L10" s="45">
        <v>0</v>
      </c>
      <c r="M10" s="42">
        <v>4</v>
      </c>
      <c r="N10" s="36"/>
      <c r="O10" s="50"/>
      <c r="P10" s="38"/>
      <c r="Q10" s="39">
        <f t="shared" si="1"/>
        <v>4</v>
      </c>
    </row>
    <row r="11" spans="1:17" ht="14.25">
      <c r="A11" s="23">
        <v>9</v>
      </c>
      <c r="B11" s="24" t="s">
        <v>38</v>
      </c>
      <c r="C11" s="40" t="s">
        <v>27</v>
      </c>
      <c r="D11" s="26" t="s">
        <v>39</v>
      </c>
      <c r="E11" s="27">
        <v>46692</v>
      </c>
      <c r="F11" s="51">
        <v>13.942</v>
      </c>
      <c r="G11" s="29">
        <f t="shared" si="0"/>
        <v>13.942</v>
      </c>
      <c r="H11" s="30">
        <v>1</v>
      </c>
      <c r="I11" s="31"/>
      <c r="J11" s="32"/>
      <c r="K11" s="32"/>
      <c r="L11" s="45">
        <v>0</v>
      </c>
      <c r="M11" s="35"/>
      <c r="N11" s="43">
        <v>1</v>
      </c>
      <c r="O11" s="46"/>
      <c r="P11" s="38"/>
      <c r="Q11" s="39">
        <f t="shared" si="1"/>
        <v>1</v>
      </c>
    </row>
    <row r="12" spans="1:17" ht="14.25">
      <c r="A12" s="23">
        <v>10</v>
      </c>
      <c r="B12" s="24" t="s">
        <v>40</v>
      </c>
      <c r="C12" s="40" t="s">
        <v>20</v>
      </c>
      <c r="D12" s="26" t="s">
        <v>37</v>
      </c>
      <c r="E12" s="27">
        <v>45962</v>
      </c>
      <c r="F12" s="51">
        <v>7.06</v>
      </c>
      <c r="G12" s="29">
        <f t="shared" si="0"/>
        <v>7.06</v>
      </c>
      <c r="H12" s="30">
        <v>1</v>
      </c>
      <c r="I12" s="31">
        <v>10</v>
      </c>
      <c r="J12" s="32"/>
      <c r="K12" s="32"/>
      <c r="L12" s="45">
        <v>0</v>
      </c>
      <c r="M12" s="35">
        <v>10</v>
      </c>
      <c r="N12" s="43"/>
      <c r="O12" s="50"/>
      <c r="P12" s="38"/>
      <c r="Q12" s="39">
        <f t="shared" si="1"/>
        <v>10</v>
      </c>
    </row>
    <row r="13" spans="1:17" ht="28.5">
      <c r="A13" s="23">
        <v>11</v>
      </c>
      <c r="B13" s="24" t="s">
        <v>41</v>
      </c>
      <c r="C13" s="40" t="s">
        <v>20</v>
      </c>
      <c r="D13" s="26" t="s">
        <v>31</v>
      </c>
      <c r="E13" s="27">
        <v>45962</v>
      </c>
      <c r="F13" s="51">
        <v>20.1691</v>
      </c>
      <c r="G13" s="29">
        <f t="shared" si="0"/>
        <v>302.53649999999999</v>
      </c>
      <c r="H13" s="30">
        <v>15</v>
      </c>
      <c r="I13" s="31">
        <v>146</v>
      </c>
      <c r="J13" s="32"/>
      <c r="K13" s="32"/>
      <c r="L13" s="45">
        <v>0</v>
      </c>
      <c r="M13" s="35"/>
      <c r="N13" s="43">
        <v>146</v>
      </c>
      <c r="O13" s="50"/>
      <c r="P13" s="38"/>
      <c r="Q13" s="39">
        <f t="shared" si="1"/>
        <v>146</v>
      </c>
    </row>
    <row r="14" spans="1:17" ht="28.5">
      <c r="A14" s="41">
        <v>12</v>
      </c>
      <c r="B14" s="24" t="s">
        <v>42</v>
      </c>
      <c r="C14" s="40" t="s">
        <v>20</v>
      </c>
      <c r="D14" s="26" t="s">
        <v>31</v>
      </c>
      <c r="E14" s="27">
        <v>46784</v>
      </c>
      <c r="F14" s="51">
        <v>26.39</v>
      </c>
      <c r="G14" s="29">
        <f t="shared" si="0"/>
        <v>5278</v>
      </c>
      <c r="H14" s="30">
        <v>200</v>
      </c>
      <c r="I14" s="31"/>
      <c r="J14" s="32"/>
      <c r="K14" s="52"/>
      <c r="L14" s="45">
        <f>200</f>
        <v>200</v>
      </c>
      <c r="M14" s="35"/>
      <c r="N14" s="43"/>
      <c r="O14" s="37"/>
      <c r="P14" s="38"/>
      <c r="Q14" s="39">
        <f t="shared" si="1"/>
        <v>200</v>
      </c>
    </row>
    <row r="15" spans="1:17" ht="28.5">
      <c r="A15" s="41">
        <v>13</v>
      </c>
      <c r="B15" s="24" t="s">
        <v>43</v>
      </c>
      <c r="C15" s="40" t="s">
        <v>44</v>
      </c>
      <c r="D15" s="26" t="s">
        <v>45</v>
      </c>
      <c r="E15" s="27">
        <v>45689</v>
      </c>
      <c r="F15" s="51">
        <v>223.63</v>
      </c>
      <c r="G15" s="29">
        <f t="shared" si="0"/>
        <v>447.26</v>
      </c>
      <c r="H15" s="30">
        <v>2</v>
      </c>
      <c r="I15" s="31">
        <v>20</v>
      </c>
      <c r="J15" s="32"/>
      <c r="K15" s="52"/>
      <c r="L15" s="45">
        <v>0</v>
      </c>
      <c r="M15" s="35">
        <v>0</v>
      </c>
      <c r="N15" s="43">
        <v>10</v>
      </c>
      <c r="O15" s="37"/>
      <c r="P15" s="38"/>
      <c r="Q15" s="39">
        <f t="shared" si="1"/>
        <v>10</v>
      </c>
    </row>
    <row r="16" spans="1:17" ht="14.25">
      <c r="A16" s="41">
        <v>14</v>
      </c>
      <c r="B16" s="24" t="s">
        <v>46</v>
      </c>
      <c r="C16" s="40" t="s">
        <v>47</v>
      </c>
      <c r="D16" s="26" t="s">
        <v>48</v>
      </c>
      <c r="E16" s="27">
        <v>45839</v>
      </c>
      <c r="F16" s="28">
        <v>1448.73</v>
      </c>
      <c r="G16" s="49">
        <f t="shared" si="0"/>
        <v>4346.1900000000005</v>
      </c>
      <c r="H16" s="30">
        <v>3</v>
      </c>
      <c r="I16" s="31">
        <v>300</v>
      </c>
      <c r="J16" s="32"/>
      <c r="K16" s="52"/>
      <c r="L16" s="45">
        <v>0</v>
      </c>
      <c r="M16" s="35">
        <v>300</v>
      </c>
      <c r="N16" s="53"/>
      <c r="O16" s="37"/>
      <c r="P16" s="38"/>
      <c r="Q16" s="39">
        <f t="shared" si="1"/>
        <v>300</v>
      </c>
    </row>
    <row r="17" spans="1:17" ht="28.5">
      <c r="A17" s="23">
        <v>15</v>
      </c>
      <c r="B17" s="24" t="s">
        <v>49</v>
      </c>
      <c r="C17" s="40" t="s">
        <v>50</v>
      </c>
      <c r="D17" s="26" t="s">
        <v>51</v>
      </c>
      <c r="E17" s="44">
        <v>45962</v>
      </c>
      <c r="F17" s="28">
        <v>19.53</v>
      </c>
      <c r="G17" s="49">
        <f t="shared" si="0"/>
        <v>39.06</v>
      </c>
      <c r="H17" s="30">
        <v>2</v>
      </c>
      <c r="I17" s="31"/>
      <c r="J17" s="32"/>
      <c r="K17" s="32"/>
      <c r="L17" s="45">
        <v>0</v>
      </c>
      <c r="M17" s="35">
        <v>2</v>
      </c>
      <c r="N17" s="43">
        <v>0</v>
      </c>
      <c r="O17" s="46">
        <v>0</v>
      </c>
      <c r="P17" s="38"/>
      <c r="Q17" s="39">
        <f t="shared" si="1"/>
        <v>2</v>
      </c>
    </row>
    <row r="18" spans="1:17" ht="28.5">
      <c r="A18" s="23">
        <v>16</v>
      </c>
      <c r="B18" s="47" t="s">
        <v>49</v>
      </c>
      <c r="C18" s="40" t="s">
        <v>50</v>
      </c>
      <c r="D18" s="26" t="s">
        <v>51</v>
      </c>
      <c r="E18" s="44">
        <v>45962</v>
      </c>
      <c r="F18" s="28">
        <v>19.53</v>
      </c>
      <c r="G18" s="49">
        <f t="shared" si="0"/>
        <v>19.53</v>
      </c>
      <c r="H18" s="30">
        <v>1</v>
      </c>
      <c r="I18" s="31"/>
      <c r="J18" s="32"/>
      <c r="K18" s="32"/>
      <c r="L18" s="45">
        <v>0</v>
      </c>
      <c r="M18" s="35">
        <v>1</v>
      </c>
      <c r="N18" s="43"/>
      <c r="O18" s="46"/>
      <c r="P18" s="38"/>
      <c r="Q18" s="39">
        <f t="shared" si="1"/>
        <v>1</v>
      </c>
    </row>
    <row r="19" spans="1:17" ht="14.25">
      <c r="A19" s="23">
        <v>17</v>
      </c>
      <c r="B19" s="55" t="s">
        <v>52</v>
      </c>
      <c r="C19" s="25" t="s">
        <v>50</v>
      </c>
      <c r="D19" s="26" t="s">
        <v>51</v>
      </c>
      <c r="E19" s="27">
        <v>46447</v>
      </c>
      <c r="F19" s="51">
        <v>22</v>
      </c>
      <c r="G19" s="29">
        <f t="shared" si="0"/>
        <v>66</v>
      </c>
      <c r="H19" s="30">
        <v>3</v>
      </c>
      <c r="I19" s="31"/>
      <c r="J19" s="32"/>
      <c r="K19" s="32"/>
      <c r="L19" s="45">
        <v>0</v>
      </c>
      <c r="M19" s="35">
        <v>2</v>
      </c>
      <c r="N19" s="36">
        <v>1</v>
      </c>
      <c r="O19" s="46">
        <v>0</v>
      </c>
      <c r="P19" s="38"/>
      <c r="Q19" s="39">
        <f t="shared" si="1"/>
        <v>3</v>
      </c>
    </row>
    <row r="20" spans="1:17" ht="14.25">
      <c r="A20" s="23">
        <v>18</v>
      </c>
      <c r="B20" s="56" t="s">
        <v>52</v>
      </c>
      <c r="C20" s="25" t="s">
        <v>50</v>
      </c>
      <c r="D20" s="26" t="s">
        <v>51</v>
      </c>
      <c r="E20" s="27">
        <v>46447</v>
      </c>
      <c r="F20" s="51">
        <v>22</v>
      </c>
      <c r="G20" s="29">
        <f t="shared" si="0"/>
        <v>22</v>
      </c>
      <c r="H20" s="30">
        <v>1</v>
      </c>
      <c r="I20" s="31"/>
      <c r="J20" s="32"/>
      <c r="K20" s="32"/>
      <c r="L20" s="45">
        <v>0</v>
      </c>
      <c r="M20" s="35">
        <v>0</v>
      </c>
      <c r="N20" s="36">
        <v>1</v>
      </c>
      <c r="O20" s="46"/>
      <c r="P20" s="38"/>
      <c r="Q20" s="39">
        <f t="shared" si="1"/>
        <v>1</v>
      </c>
    </row>
    <row r="21" spans="1:17" ht="28.5">
      <c r="A21" s="41">
        <v>19</v>
      </c>
      <c r="B21" s="57" t="s">
        <v>53</v>
      </c>
      <c r="C21" s="25" t="s">
        <v>44</v>
      </c>
      <c r="D21" s="26" t="s">
        <v>45</v>
      </c>
      <c r="E21" s="27">
        <v>47119</v>
      </c>
      <c r="F21" s="28">
        <v>7.5330000000000004</v>
      </c>
      <c r="G21" s="29">
        <f t="shared" si="0"/>
        <v>150.66</v>
      </c>
      <c r="H21" s="30">
        <v>20</v>
      </c>
      <c r="I21" s="31"/>
      <c r="J21" s="32"/>
      <c r="K21" s="32"/>
      <c r="L21" s="45">
        <v>0</v>
      </c>
      <c r="M21" s="35">
        <v>20</v>
      </c>
      <c r="N21" s="36"/>
      <c r="O21" s="50"/>
      <c r="P21" s="38"/>
      <c r="Q21" s="39">
        <f t="shared" si="1"/>
        <v>20</v>
      </c>
    </row>
    <row r="22" spans="1:17" ht="28.5">
      <c r="A22" s="23">
        <v>20</v>
      </c>
      <c r="B22" s="47" t="s">
        <v>55</v>
      </c>
      <c r="C22" s="40" t="s">
        <v>20</v>
      </c>
      <c r="D22" s="26" t="s">
        <v>56</v>
      </c>
      <c r="E22" s="27">
        <v>45779</v>
      </c>
      <c r="F22" s="51">
        <v>44</v>
      </c>
      <c r="G22" s="29">
        <f t="shared" si="0"/>
        <v>1056</v>
      </c>
      <c r="H22" s="30">
        <v>24</v>
      </c>
      <c r="I22" s="31">
        <v>117</v>
      </c>
      <c r="J22" s="32"/>
      <c r="K22" s="32"/>
      <c r="L22" s="45">
        <v>0</v>
      </c>
      <c r="M22" s="42">
        <v>44</v>
      </c>
      <c r="N22" s="36">
        <v>67</v>
      </c>
      <c r="O22" s="50"/>
      <c r="P22" s="38"/>
      <c r="Q22" s="39">
        <f t="shared" si="1"/>
        <v>111</v>
      </c>
    </row>
    <row r="23" spans="1:17" ht="28.5">
      <c r="A23" s="23">
        <v>21</v>
      </c>
      <c r="B23" s="59" t="s">
        <v>57</v>
      </c>
      <c r="C23" s="40" t="s">
        <v>20</v>
      </c>
      <c r="D23" s="26" t="s">
        <v>56</v>
      </c>
      <c r="E23" s="27">
        <v>46447</v>
      </c>
      <c r="F23" s="28">
        <v>17.3</v>
      </c>
      <c r="G23" s="29">
        <f t="shared" si="0"/>
        <v>3252.4</v>
      </c>
      <c r="H23" s="30">
        <v>188</v>
      </c>
      <c r="I23" s="31">
        <v>938</v>
      </c>
      <c r="J23" s="32"/>
      <c r="K23" s="32"/>
      <c r="L23" s="45">
        <f>44*5</f>
        <v>220</v>
      </c>
      <c r="M23" s="42">
        <v>268</v>
      </c>
      <c r="N23" s="36">
        <f>90*5</f>
        <v>450</v>
      </c>
      <c r="O23" s="50"/>
      <c r="P23" s="38"/>
      <c r="Q23" s="39">
        <f t="shared" si="1"/>
        <v>938</v>
      </c>
    </row>
    <row r="24" spans="1:17" ht="28.5">
      <c r="A24" s="23">
        <v>22</v>
      </c>
      <c r="B24" s="24" t="s">
        <v>58</v>
      </c>
      <c r="C24" s="40" t="s">
        <v>20</v>
      </c>
      <c r="D24" s="26" t="s">
        <v>59</v>
      </c>
      <c r="E24" s="27">
        <v>45689</v>
      </c>
      <c r="F24" s="28">
        <v>11.77</v>
      </c>
      <c r="G24" s="29">
        <f t="shared" si="0"/>
        <v>0</v>
      </c>
      <c r="H24" s="30">
        <v>0</v>
      </c>
      <c r="I24" s="31">
        <v>0</v>
      </c>
      <c r="J24" s="32"/>
      <c r="K24" s="32"/>
      <c r="L24" s="45">
        <v>0</v>
      </c>
      <c r="M24" s="35">
        <v>0</v>
      </c>
      <c r="N24" s="36"/>
      <c r="O24" s="50"/>
      <c r="P24" s="38"/>
      <c r="Q24" s="39">
        <f t="shared" si="1"/>
        <v>0</v>
      </c>
    </row>
    <row r="25" spans="1:17" ht="14.25">
      <c r="A25" s="23">
        <v>23</v>
      </c>
      <c r="B25" s="24" t="s">
        <v>60</v>
      </c>
      <c r="C25" s="40" t="s">
        <v>20</v>
      </c>
      <c r="D25" s="26" t="s">
        <v>61</v>
      </c>
      <c r="E25" s="27">
        <v>46419</v>
      </c>
      <c r="F25" s="28">
        <v>21.914000000000001</v>
      </c>
      <c r="G25" s="29">
        <f t="shared" ref="G25:G26" si="2">F25*H25-0.01</f>
        <v>43.818000000000005</v>
      </c>
      <c r="H25" s="30">
        <v>2</v>
      </c>
      <c r="I25" s="31">
        <v>20</v>
      </c>
      <c r="J25" s="32"/>
      <c r="K25" s="32"/>
      <c r="L25" s="45">
        <f>2*10</f>
        <v>20</v>
      </c>
      <c r="M25" s="35"/>
      <c r="N25" s="36"/>
      <c r="O25" s="46"/>
      <c r="P25" s="38"/>
      <c r="Q25" s="39">
        <f t="shared" si="1"/>
        <v>20</v>
      </c>
    </row>
    <row r="26" spans="1:17" ht="14.25">
      <c r="A26" s="23">
        <v>24</v>
      </c>
      <c r="B26" s="47" t="s">
        <v>60</v>
      </c>
      <c r="C26" s="40" t="s">
        <v>20</v>
      </c>
      <c r="D26" s="26" t="s">
        <v>61</v>
      </c>
      <c r="E26" s="27">
        <v>46419</v>
      </c>
      <c r="F26" s="28">
        <v>21.914000000000001</v>
      </c>
      <c r="G26" s="29">
        <f t="shared" si="2"/>
        <v>131.47400000000002</v>
      </c>
      <c r="H26" s="30">
        <v>6</v>
      </c>
      <c r="I26" s="31">
        <v>60</v>
      </c>
      <c r="J26" s="32"/>
      <c r="K26" s="32"/>
      <c r="L26" s="45">
        <v>0</v>
      </c>
      <c r="M26" s="35">
        <v>0</v>
      </c>
      <c r="N26" s="36">
        <v>60</v>
      </c>
      <c r="O26" s="50"/>
      <c r="P26" s="38"/>
      <c r="Q26" s="39">
        <f t="shared" si="1"/>
        <v>60</v>
      </c>
    </row>
    <row r="27" spans="1:17" ht="28.5">
      <c r="A27" s="23">
        <v>25</v>
      </c>
      <c r="B27" s="59" t="s">
        <v>62</v>
      </c>
      <c r="C27" s="40" t="s">
        <v>20</v>
      </c>
      <c r="D27" s="26" t="s">
        <v>61</v>
      </c>
      <c r="E27" s="27">
        <v>46722</v>
      </c>
      <c r="F27" s="28">
        <v>27.07</v>
      </c>
      <c r="G27" s="29">
        <f t="shared" ref="G27:G56" si="3">F27*H27</f>
        <v>270.7</v>
      </c>
      <c r="H27" s="30">
        <v>10</v>
      </c>
      <c r="I27" s="31">
        <v>100</v>
      </c>
      <c r="J27" s="32"/>
      <c r="K27" s="32"/>
      <c r="L27" s="54">
        <f>10*10</f>
        <v>100</v>
      </c>
      <c r="M27" s="35"/>
      <c r="N27" s="36"/>
      <c r="O27" s="50"/>
      <c r="P27" s="38"/>
      <c r="Q27" s="39">
        <f t="shared" si="1"/>
        <v>100</v>
      </c>
    </row>
    <row r="28" spans="1:17" ht="28.5">
      <c r="A28" s="23">
        <v>26</v>
      </c>
      <c r="B28" s="24" t="s">
        <v>63</v>
      </c>
      <c r="C28" s="40" t="s">
        <v>30</v>
      </c>
      <c r="D28" s="26" t="s">
        <v>64</v>
      </c>
      <c r="E28" s="27">
        <v>46054</v>
      </c>
      <c r="F28" s="28">
        <v>21.19</v>
      </c>
      <c r="G28" s="49">
        <f t="shared" si="3"/>
        <v>42.38</v>
      </c>
      <c r="H28" s="30">
        <v>2</v>
      </c>
      <c r="I28" s="31">
        <v>20</v>
      </c>
      <c r="J28" s="32"/>
      <c r="K28" s="32"/>
      <c r="L28" s="45">
        <v>0</v>
      </c>
      <c r="M28" s="35">
        <v>10</v>
      </c>
      <c r="N28" s="36">
        <v>10</v>
      </c>
      <c r="O28" s="50"/>
      <c r="P28" s="38"/>
      <c r="Q28" s="39">
        <f t="shared" si="1"/>
        <v>20</v>
      </c>
    </row>
    <row r="29" spans="1:17" ht="28.5">
      <c r="A29" s="41">
        <v>27</v>
      </c>
      <c r="B29" s="24" t="s">
        <v>65</v>
      </c>
      <c r="C29" s="40" t="s">
        <v>20</v>
      </c>
      <c r="D29" s="26" t="s">
        <v>66</v>
      </c>
      <c r="E29" s="44">
        <v>45962</v>
      </c>
      <c r="F29" s="51">
        <v>373.4</v>
      </c>
      <c r="G29" s="29">
        <f t="shared" si="3"/>
        <v>746.8</v>
      </c>
      <c r="H29" s="30">
        <v>2</v>
      </c>
      <c r="I29" s="31">
        <v>20</v>
      </c>
      <c r="J29" s="32"/>
      <c r="K29" s="32"/>
      <c r="L29" s="45">
        <v>0</v>
      </c>
      <c r="M29" s="35">
        <v>10</v>
      </c>
      <c r="N29" s="43">
        <v>10</v>
      </c>
      <c r="O29" s="37"/>
      <c r="P29" s="38"/>
      <c r="Q29" s="39">
        <f t="shared" si="1"/>
        <v>20</v>
      </c>
    </row>
    <row r="30" spans="1:17" ht="28.5">
      <c r="A30" s="41">
        <v>28</v>
      </c>
      <c r="B30" s="24" t="s">
        <v>67</v>
      </c>
      <c r="C30" s="40"/>
      <c r="D30" s="26" t="s">
        <v>68</v>
      </c>
      <c r="E30" s="27">
        <v>45931</v>
      </c>
      <c r="F30" s="51">
        <v>24.716999999999999</v>
      </c>
      <c r="G30" s="49">
        <f t="shared" si="3"/>
        <v>346.03800000000001</v>
      </c>
      <c r="H30" s="30">
        <v>14</v>
      </c>
      <c r="I30" s="60">
        <v>70</v>
      </c>
      <c r="J30" s="32"/>
      <c r="K30" s="32"/>
      <c r="L30" s="45">
        <f>14*5</f>
        <v>70</v>
      </c>
      <c r="M30" s="35"/>
      <c r="N30" s="43"/>
      <c r="O30" s="46"/>
      <c r="P30" s="38"/>
      <c r="Q30" s="39">
        <f t="shared" si="1"/>
        <v>70</v>
      </c>
    </row>
    <row r="31" spans="1:17" ht="28.5">
      <c r="A31" s="23">
        <v>29</v>
      </c>
      <c r="B31" s="47" t="s">
        <v>69</v>
      </c>
      <c r="C31" s="40" t="s">
        <v>20</v>
      </c>
      <c r="D31" s="26" t="s">
        <v>70</v>
      </c>
      <c r="E31" s="27">
        <v>46023</v>
      </c>
      <c r="F31" s="28">
        <v>37.31</v>
      </c>
      <c r="G31" s="29">
        <f t="shared" si="3"/>
        <v>37.31</v>
      </c>
      <c r="H31" s="30">
        <v>1</v>
      </c>
      <c r="I31" s="60">
        <v>10</v>
      </c>
      <c r="J31" s="61"/>
      <c r="K31" s="61"/>
      <c r="L31" s="34">
        <v>0</v>
      </c>
      <c r="M31" s="35"/>
      <c r="N31" s="36">
        <v>10</v>
      </c>
      <c r="O31" s="37"/>
      <c r="P31" s="38"/>
      <c r="Q31" s="39">
        <f t="shared" si="1"/>
        <v>10</v>
      </c>
    </row>
    <row r="32" spans="1:17" ht="28.5">
      <c r="A32" s="41">
        <v>30</v>
      </c>
      <c r="B32" s="59" t="s">
        <v>71</v>
      </c>
      <c r="C32" s="40" t="s">
        <v>20</v>
      </c>
      <c r="D32" s="26" t="s">
        <v>70</v>
      </c>
      <c r="E32" s="27">
        <v>46235</v>
      </c>
      <c r="F32" s="28">
        <v>38.840000000000003</v>
      </c>
      <c r="G32" s="29">
        <f t="shared" si="3"/>
        <v>116.52000000000001</v>
      </c>
      <c r="H32" s="30">
        <v>3</v>
      </c>
      <c r="I32" s="31">
        <v>29</v>
      </c>
      <c r="J32" s="33"/>
      <c r="K32" s="33"/>
      <c r="L32" s="34">
        <v>0</v>
      </c>
      <c r="M32" s="35">
        <v>19</v>
      </c>
      <c r="N32" s="36">
        <v>10</v>
      </c>
      <c r="O32" s="37"/>
      <c r="P32" s="38"/>
      <c r="Q32" s="39">
        <f t="shared" si="1"/>
        <v>29</v>
      </c>
    </row>
    <row r="33" spans="1:17" ht="14.25">
      <c r="A33" s="41">
        <v>31</v>
      </c>
      <c r="B33" s="47" t="s">
        <v>72</v>
      </c>
      <c r="C33" s="40" t="s">
        <v>20</v>
      </c>
      <c r="D33" s="26" t="s">
        <v>54</v>
      </c>
      <c r="E33" s="44">
        <v>46082</v>
      </c>
      <c r="F33" s="28">
        <v>37.8673</v>
      </c>
      <c r="G33" s="29">
        <f t="shared" si="3"/>
        <v>492.2749</v>
      </c>
      <c r="H33" s="30">
        <v>13</v>
      </c>
      <c r="I33" s="31">
        <v>258</v>
      </c>
      <c r="J33" s="32"/>
      <c r="K33" s="52"/>
      <c r="L33" s="45"/>
      <c r="M33" s="35">
        <v>253</v>
      </c>
      <c r="N33" s="43"/>
      <c r="O33" s="46"/>
      <c r="P33" s="38"/>
      <c r="Q33" s="39">
        <f t="shared" si="1"/>
        <v>253</v>
      </c>
    </row>
    <row r="34" spans="1:17" ht="14.25">
      <c r="A34" s="23">
        <v>32</v>
      </c>
      <c r="B34" s="62" t="s">
        <v>73</v>
      </c>
      <c r="C34" s="40" t="s">
        <v>20</v>
      </c>
      <c r="D34" s="26" t="s">
        <v>54</v>
      </c>
      <c r="E34" s="44">
        <v>46419</v>
      </c>
      <c r="F34" s="28">
        <v>37.229999999999997</v>
      </c>
      <c r="G34" s="29">
        <f t="shared" si="3"/>
        <v>893.52</v>
      </c>
      <c r="H34" s="30">
        <v>24</v>
      </c>
      <c r="I34" s="31">
        <v>472</v>
      </c>
      <c r="J34" s="32"/>
      <c r="K34" s="52"/>
      <c r="L34" s="45">
        <v>0</v>
      </c>
      <c r="M34" s="35">
        <v>462</v>
      </c>
      <c r="N34" s="43">
        <v>10</v>
      </c>
      <c r="O34" s="50"/>
      <c r="P34" s="38"/>
      <c r="Q34" s="39">
        <f t="shared" si="1"/>
        <v>472</v>
      </c>
    </row>
    <row r="35" spans="1:17" ht="28.5">
      <c r="A35" s="23">
        <v>33</v>
      </c>
      <c r="B35" s="24" t="s">
        <v>74</v>
      </c>
      <c r="C35" s="40" t="s">
        <v>20</v>
      </c>
      <c r="D35" s="26" t="s">
        <v>75</v>
      </c>
      <c r="E35" s="44">
        <v>45717</v>
      </c>
      <c r="F35" s="28">
        <v>70.62</v>
      </c>
      <c r="G35" s="29">
        <f t="shared" si="3"/>
        <v>494.34000000000003</v>
      </c>
      <c r="H35" s="30">
        <v>7</v>
      </c>
      <c r="I35" s="31">
        <v>70</v>
      </c>
      <c r="J35" s="32"/>
      <c r="K35" s="52"/>
      <c r="L35" s="45">
        <v>0</v>
      </c>
      <c r="M35" s="35">
        <v>70</v>
      </c>
      <c r="N35" s="53"/>
      <c r="O35" s="50"/>
      <c r="P35" s="38"/>
      <c r="Q35" s="39">
        <f t="shared" si="1"/>
        <v>70</v>
      </c>
    </row>
    <row r="36" spans="1:17" ht="14.25">
      <c r="A36" s="41">
        <v>34</v>
      </c>
      <c r="B36" s="24" t="s">
        <v>76</v>
      </c>
      <c r="C36" s="40" t="s">
        <v>77</v>
      </c>
      <c r="D36" s="26" t="s">
        <v>78</v>
      </c>
      <c r="E36" s="44">
        <v>46113</v>
      </c>
      <c r="F36" s="63">
        <v>152.881666</v>
      </c>
      <c r="G36" s="29">
        <f t="shared" si="3"/>
        <v>4433.5683140000001</v>
      </c>
      <c r="H36" s="30">
        <v>29</v>
      </c>
      <c r="I36" s="31"/>
      <c r="J36" s="64"/>
      <c r="K36" s="61"/>
      <c r="L36" s="34">
        <v>0</v>
      </c>
      <c r="M36" s="35">
        <v>15</v>
      </c>
      <c r="N36" s="36">
        <v>14</v>
      </c>
      <c r="O36" s="37"/>
      <c r="P36" s="38"/>
      <c r="Q36" s="39">
        <f t="shared" si="1"/>
        <v>29</v>
      </c>
    </row>
    <row r="37" spans="1:17" ht="14.25">
      <c r="A37" s="41">
        <v>35</v>
      </c>
      <c r="B37" s="24" t="s">
        <v>79</v>
      </c>
      <c r="C37" s="40" t="s">
        <v>20</v>
      </c>
      <c r="D37" s="26" t="s">
        <v>80</v>
      </c>
      <c r="E37" s="44">
        <v>46174</v>
      </c>
      <c r="F37" s="28">
        <v>11.3</v>
      </c>
      <c r="G37" s="29">
        <f t="shared" si="3"/>
        <v>45.2</v>
      </c>
      <c r="H37" s="30">
        <v>4</v>
      </c>
      <c r="I37" s="31">
        <v>40</v>
      </c>
      <c r="J37" s="64"/>
      <c r="K37" s="61"/>
      <c r="L37" s="34">
        <v>0</v>
      </c>
      <c r="M37" s="35">
        <v>40</v>
      </c>
      <c r="N37" s="36"/>
      <c r="O37" s="37"/>
      <c r="P37" s="38"/>
      <c r="Q37" s="39">
        <f t="shared" si="1"/>
        <v>40</v>
      </c>
    </row>
    <row r="38" spans="1:17" ht="28.5">
      <c r="A38" s="41">
        <v>36</v>
      </c>
      <c r="B38" s="24" t="s">
        <v>81</v>
      </c>
      <c r="C38" s="40" t="s">
        <v>20</v>
      </c>
      <c r="D38" s="26" t="s">
        <v>75</v>
      </c>
      <c r="E38" s="44">
        <v>46692</v>
      </c>
      <c r="F38" s="28">
        <v>25.3</v>
      </c>
      <c r="G38" s="29">
        <f t="shared" si="3"/>
        <v>506</v>
      </c>
      <c r="H38" s="30">
        <v>20</v>
      </c>
      <c r="I38" s="31">
        <v>194</v>
      </c>
      <c r="J38" s="32"/>
      <c r="K38" s="32"/>
      <c r="L38" s="45">
        <f>10*10</f>
        <v>100</v>
      </c>
      <c r="M38" s="35">
        <v>94</v>
      </c>
      <c r="N38" s="43"/>
      <c r="O38" s="46"/>
      <c r="P38" s="38"/>
      <c r="Q38" s="39">
        <f t="shared" si="1"/>
        <v>194</v>
      </c>
    </row>
    <row r="39" spans="1:17" ht="28.5">
      <c r="A39" s="23">
        <v>37</v>
      </c>
      <c r="B39" s="47" t="s">
        <v>81</v>
      </c>
      <c r="C39" s="40" t="s">
        <v>20</v>
      </c>
      <c r="D39" s="26" t="s">
        <v>75</v>
      </c>
      <c r="E39" s="44">
        <v>46692</v>
      </c>
      <c r="F39" s="28">
        <v>25.3</v>
      </c>
      <c r="G39" s="29">
        <f t="shared" si="3"/>
        <v>75.900000000000006</v>
      </c>
      <c r="H39" s="30">
        <v>3</v>
      </c>
      <c r="I39" s="31">
        <v>25</v>
      </c>
      <c r="J39" s="32"/>
      <c r="K39" s="32"/>
      <c r="L39" s="45">
        <v>0</v>
      </c>
      <c r="M39" s="35">
        <v>23</v>
      </c>
      <c r="N39" s="43"/>
      <c r="O39" s="46"/>
      <c r="P39" s="38"/>
      <c r="Q39" s="39">
        <f t="shared" si="1"/>
        <v>23</v>
      </c>
    </row>
    <row r="40" spans="1:17" ht="28.5">
      <c r="A40" s="23">
        <v>38</v>
      </c>
      <c r="B40" s="59" t="s">
        <v>82</v>
      </c>
      <c r="C40" s="40" t="s">
        <v>20</v>
      </c>
      <c r="D40" s="26" t="s">
        <v>75</v>
      </c>
      <c r="E40" s="44">
        <v>47150</v>
      </c>
      <c r="F40" s="28">
        <v>31.02</v>
      </c>
      <c r="G40" s="29">
        <f t="shared" si="3"/>
        <v>961.62</v>
      </c>
      <c r="H40" s="30">
        <v>31</v>
      </c>
      <c r="I40" s="31">
        <v>310</v>
      </c>
      <c r="J40" s="32"/>
      <c r="K40" s="32"/>
      <c r="L40" s="45">
        <f>31*10</f>
        <v>310</v>
      </c>
      <c r="M40" s="35"/>
      <c r="N40" s="53"/>
      <c r="O40" s="50"/>
      <c r="P40" s="38"/>
      <c r="Q40" s="39">
        <f t="shared" si="1"/>
        <v>310</v>
      </c>
    </row>
    <row r="41" spans="1:17" ht="14.25">
      <c r="A41" s="23">
        <v>39</v>
      </c>
      <c r="B41" s="24" t="s">
        <v>83</v>
      </c>
      <c r="C41" s="40" t="s">
        <v>20</v>
      </c>
      <c r="D41" s="26" t="s">
        <v>84</v>
      </c>
      <c r="E41" s="27">
        <v>46266</v>
      </c>
      <c r="F41" s="28">
        <v>90.63</v>
      </c>
      <c r="G41" s="29">
        <f t="shared" si="3"/>
        <v>271.89</v>
      </c>
      <c r="H41" s="30">
        <v>3</v>
      </c>
      <c r="I41" s="31">
        <v>29</v>
      </c>
      <c r="J41" s="32"/>
      <c r="K41" s="33"/>
      <c r="L41" s="34">
        <v>0</v>
      </c>
      <c r="M41" s="42">
        <v>20</v>
      </c>
      <c r="N41" s="36">
        <v>10</v>
      </c>
      <c r="O41" s="46"/>
      <c r="P41" s="38"/>
      <c r="Q41" s="39">
        <f t="shared" si="1"/>
        <v>30</v>
      </c>
    </row>
    <row r="42" spans="1:17" ht="14.25">
      <c r="A42" s="23">
        <v>40</v>
      </c>
      <c r="B42" s="47" t="s">
        <v>83</v>
      </c>
      <c r="C42" s="40" t="s">
        <v>20</v>
      </c>
      <c r="D42" s="26" t="s">
        <v>84</v>
      </c>
      <c r="E42" s="27">
        <v>46266</v>
      </c>
      <c r="F42" s="28">
        <v>90.63</v>
      </c>
      <c r="G42" s="29">
        <f t="shared" si="3"/>
        <v>90.63</v>
      </c>
      <c r="H42" s="30">
        <v>1</v>
      </c>
      <c r="I42" s="31">
        <v>7</v>
      </c>
      <c r="J42" s="32"/>
      <c r="K42" s="33"/>
      <c r="L42" s="34">
        <v>0</v>
      </c>
      <c r="M42" s="42">
        <v>7</v>
      </c>
      <c r="N42" s="36"/>
      <c r="O42" s="50"/>
      <c r="P42" s="38"/>
      <c r="Q42" s="39">
        <f t="shared" si="1"/>
        <v>7</v>
      </c>
    </row>
    <row r="43" spans="1:17" ht="14.25">
      <c r="A43" s="23">
        <v>41</v>
      </c>
      <c r="B43" s="24" t="s">
        <v>85</v>
      </c>
      <c r="C43" s="40" t="s">
        <v>20</v>
      </c>
      <c r="D43" s="26" t="s">
        <v>86</v>
      </c>
      <c r="E43" s="27">
        <v>45931</v>
      </c>
      <c r="F43" s="28">
        <v>41.815330000000003</v>
      </c>
      <c r="G43" s="29">
        <f t="shared" si="3"/>
        <v>334.52264000000002</v>
      </c>
      <c r="H43" s="30">
        <v>8</v>
      </c>
      <c r="I43" s="31">
        <v>240</v>
      </c>
      <c r="J43" s="32"/>
      <c r="K43" s="33"/>
      <c r="L43" s="34">
        <v>0</v>
      </c>
      <c r="M43" s="42">
        <v>240</v>
      </c>
      <c r="N43" s="36">
        <v>0</v>
      </c>
      <c r="O43" s="50"/>
      <c r="P43" s="38"/>
      <c r="Q43" s="39">
        <f t="shared" si="1"/>
        <v>240</v>
      </c>
    </row>
    <row r="44" spans="1:17" ht="28.5">
      <c r="A44" s="41">
        <v>42</v>
      </c>
      <c r="B44" s="62" t="s">
        <v>88</v>
      </c>
      <c r="C44" s="40" t="s">
        <v>20</v>
      </c>
      <c r="D44" s="26" t="s">
        <v>75</v>
      </c>
      <c r="E44" s="27">
        <v>45748</v>
      </c>
      <c r="F44" s="28">
        <v>22.19</v>
      </c>
      <c r="G44" s="29">
        <f t="shared" si="3"/>
        <v>0</v>
      </c>
      <c r="H44" s="30">
        <v>0</v>
      </c>
      <c r="I44" s="31">
        <v>0</v>
      </c>
      <c r="J44" s="32"/>
      <c r="K44" s="33"/>
      <c r="L44" s="34">
        <v>0</v>
      </c>
      <c r="M44" s="35">
        <v>0</v>
      </c>
      <c r="N44" s="36"/>
      <c r="O44" s="46"/>
      <c r="P44" s="38"/>
      <c r="Q44" s="39">
        <f t="shared" si="1"/>
        <v>0</v>
      </c>
    </row>
    <row r="45" spans="1:17" ht="28.5">
      <c r="A45" s="23">
        <v>43</v>
      </c>
      <c r="B45" s="47" t="s">
        <v>89</v>
      </c>
      <c r="C45" s="40" t="s">
        <v>20</v>
      </c>
      <c r="D45" s="26" t="s">
        <v>75</v>
      </c>
      <c r="E45" s="27">
        <v>46539</v>
      </c>
      <c r="F45" s="28">
        <v>18.309999999999999</v>
      </c>
      <c r="G45" s="29">
        <f t="shared" si="3"/>
        <v>164.79</v>
      </c>
      <c r="H45" s="30">
        <v>9</v>
      </c>
      <c r="I45" s="31">
        <v>84</v>
      </c>
      <c r="J45" s="32"/>
      <c r="K45" s="33"/>
      <c r="L45" s="34">
        <v>0</v>
      </c>
      <c r="M45" s="35">
        <v>34</v>
      </c>
      <c r="N45" s="36">
        <v>50</v>
      </c>
      <c r="O45" s="46"/>
      <c r="P45" s="38"/>
      <c r="Q45" s="39">
        <f t="shared" si="1"/>
        <v>84</v>
      </c>
    </row>
    <row r="46" spans="1:17" ht="28.5">
      <c r="A46" s="23">
        <v>44</v>
      </c>
      <c r="B46" s="59" t="s">
        <v>90</v>
      </c>
      <c r="C46" s="40" t="s">
        <v>20</v>
      </c>
      <c r="D46" s="26" t="s">
        <v>75</v>
      </c>
      <c r="E46" s="27">
        <v>46813</v>
      </c>
      <c r="F46" s="28">
        <v>22.34</v>
      </c>
      <c r="G46" s="29">
        <f t="shared" si="3"/>
        <v>446.8</v>
      </c>
      <c r="H46" s="30">
        <v>20</v>
      </c>
      <c r="I46" s="31">
        <v>200</v>
      </c>
      <c r="J46" s="32"/>
      <c r="K46" s="33"/>
      <c r="L46" s="45">
        <f>20*10</f>
        <v>200</v>
      </c>
      <c r="M46" s="42"/>
      <c r="N46" s="36"/>
      <c r="O46" s="46"/>
      <c r="P46" s="38"/>
      <c r="Q46" s="39">
        <f t="shared" si="1"/>
        <v>200</v>
      </c>
    </row>
    <row r="47" spans="1:17" ht="28.5">
      <c r="A47" s="41">
        <v>45</v>
      </c>
      <c r="B47" s="47" t="s">
        <v>91</v>
      </c>
      <c r="C47" s="40" t="s">
        <v>27</v>
      </c>
      <c r="D47" s="26" t="s">
        <v>92</v>
      </c>
      <c r="E47" s="27">
        <v>46935</v>
      </c>
      <c r="F47" s="28">
        <v>16.274699999999999</v>
      </c>
      <c r="G47" s="29">
        <f t="shared" si="3"/>
        <v>97.648200000000003</v>
      </c>
      <c r="H47" s="30">
        <v>6</v>
      </c>
      <c r="I47" s="31"/>
      <c r="J47" s="32"/>
      <c r="K47" s="33"/>
      <c r="L47" s="45">
        <v>0</v>
      </c>
      <c r="M47" s="42">
        <v>6</v>
      </c>
      <c r="N47" s="36"/>
      <c r="O47" s="46"/>
      <c r="P47" s="38"/>
      <c r="Q47" s="39">
        <f t="shared" si="1"/>
        <v>6</v>
      </c>
    </row>
    <row r="48" spans="1:17" ht="28.5">
      <c r="A48" s="41">
        <v>46</v>
      </c>
      <c r="B48" s="59" t="s">
        <v>93</v>
      </c>
      <c r="C48" s="40" t="s">
        <v>20</v>
      </c>
      <c r="D48" s="26" t="s">
        <v>92</v>
      </c>
      <c r="E48" s="27">
        <v>46478</v>
      </c>
      <c r="F48" s="28">
        <v>17.66</v>
      </c>
      <c r="G48" s="29">
        <f t="shared" si="3"/>
        <v>759.38</v>
      </c>
      <c r="H48" s="30">
        <v>43</v>
      </c>
      <c r="I48" s="31"/>
      <c r="J48" s="32"/>
      <c r="K48" s="33"/>
      <c r="L48" s="45">
        <v>0</v>
      </c>
      <c r="M48" s="42">
        <v>23</v>
      </c>
      <c r="N48" s="36">
        <v>20</v>
      </c>
      <c r="O48" s="46"/>
      <c r="P48" s="38"/>
      <c r="Q48" s="39">
        <f t="shared" si="1"/>
        <v>43</v>
      </c>
    </row>
    <row r="49" spans="1:17" ht="14.25">
      <c r="A49" s="23">
        <v>47</v>
      </c>
      <c r="B49" s="47" t="s">
        <v>94</v>
      </c>
      <c r="C49" s="40" t="s">
        <v>20</v>
      </c>
      <c r="D49" s="26" t="s">
        <v>95</v>
      </c>
      <c r="E49" s="27">
        <v>45809</v>
      </c>
      <c r="F49" s="28">
        <v>11.64</v>
      </c>
      <c r="G49" s="49">
        <f t="shared" si="3"/>
        <v>11.64</v>
      </c>
      <c r="H49" s="30">
        <v>1</v>
      </c>
      <c r="I49" s="31">
        <v>15</v>
      </c>
      <c r="J49" s="32"/>
      <c r="K49" s="32"/>
      <c r="L49" s="45"/>
      <c r="M49" s="35">
        <v>5</v>
      </c>
      <c r="N49" s="53"/>
      <c r="O49" s="46"/>
      <c r="P49" s="38"/>
      <c r="Q49" s="39">
        <f t="shared" si="1"/>
        <v>5</v>
      </c>
    </row>
    <row r="50" spans="1:17" ht="28.5">
      <c r="A50" s="23">
        <v>48</v>
      </c>
      <c r="B50" s="24" t="s">
        <v>96</v>
      </c>
      <c r="C50" s="40" t="s">
        <v>20</v>
      </c>
      <c r="D50" s="26" t="s">
        <v>97</v>
      </c>
      <c r="E50" s="44">
        <v>46327</v>
      </c>
      <c r="F50" s="28">
        <v>14.787000000000001</v>
      </c>
      <c r="G50" s="29">
        <f t="shared" si="3"/>
        <v>103.509</v>
      </c>
      <c r="H50" s="30">
        <v>7</v>
      </c>
      <c r="I50" s="31">
        <v>35</v>
      </c>
      <c r="J50" s="32"/>
      <c r="K50" s="32"/>
      <c r="L50" s="45">
        <v>0</v>
      </c>
      <c r="M50" s="42">
        <v>35</v>
      </c>
      <c r="N50" s="65"/>
      <c r="O50" s="50"/>
      <c r="P50" s="38"/>
      <c r="Q50" s="39">
        <f t="shared" si="1"/>
        <v>35</v>
      </c>
    </row>
    <row r="51" spans="1:17" ht="28.5">
      <c r="A51" s="23">
        <v>49</v>
      </c>
      <c r="B51" s="47" t="s">
        <v>96</v>
      </c>
      <c r="C51" s="40" t="s">
        <v>20</v>
      </c>
      <c r="D51" s="26" t="s">
        <v>97</v>
      </c>
      <c r="E51" s="44">
        <v>46631</v>
      </c>
      <c r="F51" s="28">
        <v>21.77</v>
      </c>
      <c r="G51" s="29">
        <f t="shared" si="3"/>
        <v>43.54</v>
      </c>
      <c r="H51" s="30">
        <v>2</v>
      </c>
      <c r="I51" s="31">
        <v>7</v>
      </c>
      <c r="J51" s="32"/>
      <c r="K51" s="32"/>
      <c r="L51" s="45">
        <v>0</v>
      </c>
      <c r="M51" s="42">
        <v>2</v>
      </c>
      <c r="N51" s="36">
        <v>5</v>
      </c>
      <c r="O51" s="50"/>
      <c r="P51" s="38"/>
      <c r="Q51" s="39">
        <f t="shared" si="1"/>
        <v>7</v>
      </c>
    </row>
    <row r="52" spans="1:17" ht="14.25">
      <c r="A52" s="23">
        <v>50</v>
      </c>
      <c r="B52" s="24" t="s">
        <v>98</v>
      </c>
      <c r="C52" s="40" t="s">
        <v>20</v>
      </c>
      <c r="D52" s="26" t="s">
        <v>99</v>
      </c>
      <c r="E52" s="27">
        <v>45717</v>
      </c>
      <c r="F52" s="28">
        <v>61.05</v>
      </c>
      <c r="G52" s="29">
        <f t="shared" si="3"/>
        <v>61.05</v>
      </c>
      <c r="H52" s="30">
        <v>1</v>
      </c>
      <c r="I52" s="31">
        <v>90</v>
      </c>
      <c r="J52" s="32"/>
      <c r="K52" s="32"/>
      <c r="L52" s="45">
        <v>0</v>
      </c>
      <c r="M52" s="35">
        <v>90</v>
      </c>
      <c r="N52" s="48"/>
      <c r="O52" s="66"/>
      <c r="P52" s="38"/>
      <c r="Q52" s="39">
        <f t="shared" si="1"/>
        <v>90</v>
      </c>
    </row>
    <row r="53" spans="1:17" ht="14.25">
      <c r="A53" s="41">
        <v>51</v>
      </c>
      <c r="B53" s="24" t="s">
        <v>100</v>
      </c>
      <c r="C53" s="40"/>
      <c r="D53" s="26" t="s">
        <v>101</v>
      </c>
      <c r="E53" s="27">
        <v>45717</v>
      </c>
      <c r="F53" s="28">
        <v>54.783999999999999</v>
      </c>
      <c r="G53" s="29">
        <f t="shared" si="3"/>
        <v>54.783999999999999</v>
      </c>
      <c r="H53" s="30">
        <v>1</v>
      </c>
      <c r="I53" s="31">
        <v>50</v>
      </c>
      <c r="J53" s="32"/>
      <c r="K53" s="32"/>
      <c r="L53" s="45">
        <v>0</v>
      </c>
      <c r="M53" s="35">
        <v>50</v>
      </c>
      <c r="N53" s="48"/>
      <c r="O53" s="66"/>
      <c r="P53" s="38"/>
      <c r="Q53" s="39">
        <f t="shared" si="1"/>
        <v>50</v>
      </c>
    </row>
    <row r="54" spans="1:17" ht="28.5">
      <c r="A54" s="41">
        <v>52</v>
      </c>
      <c r="B54" s="24" t="s">
        <v>102</v>
      </c>
      <c r="C54" s="40" t="s">
        <v>103</v>
      </c>
      <c r="D54" s="26" t="s">
        <v>104</v>
      </c>
      <c r="E54" s="27">
        <v>45717</v>
      </c>
      <c r="F54" s="28">
        <v>29.66</v>
      </c>
      <c r="G54" s="29">
        <f t="shared" si="3"/>
        <v>29.66</v>
      </c>
      <c r="H54" s="30">
        <v>1</v>
      </c>
      <c r="I54" s="31"/>
      <c r="J54" s="33"/>
      <c r="K54" s="67"/>
      <c r="L54" s="34">
        <v>0</v>
      </c>
      <c r="M54" s="35"/>
      <c r="N54" s="43">
        <v>1</v>
      </c>
      <c r="O54" s="37"/>
      <c r="P54" s="38"/>
      <c r="Q54" s="39">
        <f t="shared" si="1"/>
        <v>1</v>
      </c>
    </row>
    <row r="55" spans="1:17" ht="14.25">
      <c r="A55" s="23">
        <v>53</v>
      </c>
      <c r="B55" s="24" t="s">
        <v>105</v>
      </c>
      <c r="C55" s="40" t="s">
        <v>20</v>
      </c>
      <c r="D55" s="26" t="s">
        <v>106</v>
      </c>
      <c r="E55" s="27">
        <v>46357</v>
      </c>
      <c r="F55" s="28">
        <v>16.5</v>
      </c>
      <c r="G55" s="29">
        <f t="shared" si="3"/>
        <v>577.5</v>
      </c>
      <c r="H55" s="30">
        <v>35</v>
      </c>
      <c r="I55" s="31">
        <v>350</v>
      </c>
      <c r="J55" s="32"/>
      <c r="K55" s="33"/>
      <c r="L55" s="45">
        <f>30*10</f>
        <v>300</v>
      </c>
      <c r="M55" s="35">
        <v>50</v>
      </c>
      <c r="N55" s="43"/>
      <c r="O55" s="46"/>
      <c r="P55" s="38"/>
      <c r="Q55" s="39">
        <f t="shared" si="1"/>
        <v>350</v>
      </c>
    </row>
    <row r="56" spans="1:17" ht="14.25">
      <c r="A56" s="23">
        <v>54</v>
      </c>
      <c r="B56" s="47" t="s">
        <v>105</v>
      </c>
      <c r="C56" s="40" t="s">
        <v>20</v>
      </c>
      <c r="D56" s="26" t="s">
        <v>106</v>
      </c>
      <c r="E56" s="27">
        <v>46357</v>
      </c>
      <c r="F56" s="28">
        <v>16.5</v>
      </c>
      <c r="G56" s="29">
        <f t="shared" si="3"/>
        <v>132</v>
      </c>
      <c r="H56" s="30">
        <v>8</v>
      </c>
      <c r="I56" s="31">
        <v>72</v>
      </c>
      <c r="J56" s="32"/>
      <c r="K56" s="33"/>
      <c r="L56" s="45">
        <v>0</v>
      </c>
      <c r="M56" s="35">
        <v>72</v>
      </c>
      <c r="N56" s="43"/>
      <c r="O56" s="50"/>
      <c r="P56" s="38"/>
      <c r="Q56" s="39">
        <f t="shared" si="1"/>
        <v>72</v>
      </c>
    </row>
    <row r="57" spans="1:17" ht="14.25">
      <c r="A57" s="23">
        <v>55</v>
      </c>
      <c r="B57" s="68" t="s">
        <v>107</v>
      </c>
      <c r="C57" s="40" t="s">
        <v>27</v>
      </c>
      <c r="D57" s="69" t="s">
        <v>108</v>
      </c>
      <c r="E57" s="27">
        <v>46023</v>
      </c>
      <c r="F57" s="51">
        <v>20.48</v>
      </c>
      <c r="G57" s="49">
        <f t="shared" ref="G57:G58" si="4">F57*H57-0.02</f>
        <v>655.34</v>
      </c>
      <c r="H57" s="30">
        <v>32</v>
      </c>
      <c r="I57" s="31"/>
      <c r="J57" s="32"/>
      <c r="K57" s="33"/>
      <c r="L57" s="45">
        <f>20</f>
        <v>20</v>
      </c>
      <c r="M57" s="35">
        <v>6</v>
      </c>
      <c r="N57" s="36">
        <v>6</v>
      </c>
      <c r="O57" s="46"/>
      <c r="P57" s="38"/>
      <c r="Q57" s="39">
        <f t="shared" si="1"/>
        <v>32</v>
      </c>
    </row>
    <row r="58" spans="1:17" ht="14.25">
      <c r="A58" s="23">
        <v>56</v>
      </c>
      <c r="B58" s="70" t="s">
        <v>107</v>
      </c>
      <c r="C58" s="40" t="s">
        <v>27</v>
      </c>
      <c r="D58" s="69" t="s">
        <v>108</v>
      </c>
      <c r="E58" s="27">
        <v>46023</v>
      </c>
      <c r="F58" s="51">
        <v>20.48</v>
      </c>
      <c r="G58" s="49">
        <f t="shared" si="4"/>
        <v>20.46</v>
      </c>
      <c r="H58" s="30">
        <v>1</v>
      </c>
      <c r="I58" s="31"/>
      <c r="J58" s="32"/>
      <c r="K58" s="33"/>
      <c r="L58" s="45">
        <v>0</v>
      </c>
      <c r="M58" s="35">
        <v>1</v>
      </c>
      <c r="N58" s="36"/>
      <c r="O58" s="50"/>
      <c r="P58" s="38"/>
      <c r="Q58" s="39">
        <f t="shared" si="1"/>
        <v>1</v>
      </c>
    </row>
    <row r="59" spans="1:17" ht="14.25">
      <c r="A59" s="23">
        <v>57</v>
      </c>
      <c r="B59" s="24" t="s">
        <v>109</v>
      </c>
      <c r="C59" s="40" t="s">
        <v>27</v>
      </c>
      <c r="D59" s="26" t="s">
        <v>78</v>
      </c>
      <c r="E59" s="27">
        <v>46054</v>
      </c>
      <c r="F59" s="28">
        <v>69.849999999999994</v>
      </c>
      <c r="G59" s="29">
        <f t="shared" ref="G59:G72" si="5">F59*H59</f>
        <v>209.54999999999998</v>
      </c>
      <c r="H59" s="71">
        <v>3</v>
      </c>
      <c r="I59" s="31"/>
      <c r="J59" s="33"/>
      <c r="K59" s="33"/>
      <c r="L59" s="34">
        <v>0</v>
      </c>
      <c r="M59" s="42">
        <v>2</v>
      </c>
      <c r="N59" s="43">
        <v>1</v>
      </c>
      <c r="O59" s="37"/>
      <c r="P59" s="38"/>
      <c r="Q59" s="39">
        <f t="shared" si="1"/>
        <v>3</v>
      </c>
    </row>
    <row r="60" spans="1:17" ht="42.75">
      <c r="A60" s="41">
        <v>58</v>
      </c>
      <c r="B60" s="24" t="s">
        <v>110</v>
      </c>
      <c r="C60" s="40" t="s">
        <v>27</v>
      </c>
      <c r="D60" s="26" t="s">
        <v>104</v>
      </c>
      <c r="E60" s="27">
        <v>46388</v>
      </c>
      <c r="F60" s="28">
        <v>28.37</v>
      </c>
      <c r="G60" s="49">
        <f t="shared" si="5"/>
        <v>226.96</v>
      </c>
      <c r="H60" s="71">
        <v>8</v>
      </c>
      <c r="I60" s="31"/>
      <c r="J60" s="33"/>
      <c r="K60" s="33"/>
      <c r="L60" s="34">
        <v>0</v>
      </c>
      <c r="M60" s="42">
        <v>0</v>
      </c>
      <c r="N60" s="43">
        <v>8</v>
      </c>
      <c r="O60" s="37"/>
      <c r="P60" s="38"/>
      <c r="Q60" s="39">
        <f t="shared" si="1"/>
        <v>8</v>
      </c>
    </row>
    <row r="61" spans="1:17" ht="28.5">
      <c r="A61" s="23">
        <v>59</v>
      </c>
      <c r="B61" s="24" t="s">
        <v>111</v>
      </c>
      <c r="C61" s="40" t="s">
        <v>20</v>
      </c>
      <c r="D61" s="26" t="s">
        <v>112</v>
      </c>
      <c r="E61" s="27">
        <v>45689</v>
      </c>
      <c r="F61" s="28">
        <v>11.77</v>
      </c>
      <c r="G61" s="49">
        <f t="shared" si="5"/>
        <v>0</v>
      </c>
      <c r="H61" s="71">
        <v>0</v>
      </c>
      <c r="I61" s="31">
        <v>0</v>
      </c>
      <c r="J61" s="33"/>
      <c r="K61" s="33"/>
      <c r="L61" s="34">
        <v>0</v>
      </c>
      <c r="M61" s="42">
        <v>0</v>
      </c>
      <c r="N61" s="43">
        <v>0</v>
      </c>
      <c r="O61" s="37"/>
      <c r="P61" s="38"/>
      <c r="Q61" s="39">
        <f t="shared" si="1"/>
        <v>0</v>
      </c>
    </row>
    <row r="62" spans="1:17" ht="14.25">
      <c r="A62" s="23">
        <v>60</v>
      </c>
      <c r="B62" s="24" t="s">
        <v>113</v>
      </c>
      <c r="C62" s="40" t="s">
        <v>114</v>
      </c>
      <c r="D62" s="26" t="s">
        <v>115</v>
      </c>
      <c r="E62" s="27">
        <v>45717</v>
      </c>
      <c r="F62" s="29">
        <v>260</v>
      </c>
      <c r="G62" s="29">
        <f t="shared" si="5"/>
        <v>260</v>
      </c>
      <c r="H62" s="71">
        <v>1</v>
      </c>
      <c r="I62" s="72">
        <v>1.2</v>
      </c>
      <c r="J62" s="64"/>
      <c r="K62" s="61"/>
      <c r="L62" s="34">
        <v>0</v>
      </c>
      <c r="N62" s="36">
        <v>1.2</v>
      </c>
      <c r="O62" s="46"/>
      <c r="P62" s="38"/>
      <c r="Q62" s="39">
        <f>N62</f>
        <v>1.2</v>
      </c>
    </row>
    <row r="63" spans="1:17" ht="14.25">
      <c r="A63" s="23">
        <v>61</v>
      </c>
      <c r="B63" s="24" t="s">
        <v>116</v>
      </c>
      <c r="C63" s="40" t="s">
        <v>27</v>
      </c>
      <c r="D63" s="26" t="s">
        <v>108</v>
      </c>
      <c r="E63" s="44">
        <v>46784</v>
      </c>
      <c r="F63" s="51">
        <v>27</v>
      </c>
      <c r="G63" s="29">
        <f t="shared" si="5"/>
        <v>10557</v>
      </c>
      <c r="H63" s="71">
        <v>391</v>
      </c>
      <c r="I63" s="31"/>
      <c r="J63" s="33"/>
      <c r="K63" s="67"/>
      <c r="L63" s="34">
        <f>390</f>
        <v>390</v>
      </c>
      <c r="M63" s="35">
        <v>1</v>
      </c>
      <c r="N63" s="36"/>
      <c r="O63" s="37"/>
      <c r="P63" s="38"/>
      <c r="Q63" s="39">
        <f>L63+M63+N63+O63+P63</f>
        <v>391</v>
      </c>
    </row>
    <row r="64" spans="1:17" ht="14.25">
      <c r="A64" s="23">
        <v>62</v>
      </c>
      <c r="B64" s="47" t="s">
        <v>116</v>
      </c>
      <c r="C64" s="40" t="s">
        <v>27</v>
      </c>
      <c r="D64" s="26" t="s">
        <v>108</v>
      </c>
      <c r="E64" s="27">
        <v>46784</v>
      </c>
      <c r="F64" s="51">
        <v>27</v>
      </c>
      <c r="G64" s="29">
        <f t="shared" si="5"/>
        <v>108</v>
      </c>
      <c r="H64" s="30">
        <v>4</v>
      </c>
      <c r="I64" s="31"/>
      <c r="J64" s="32"/>
      <c r="K64" s="32"/>
      <c r="L64" s="45">
        <v>0</v>
      </c>
      <c r="M64" s="35">
        <v>0</v>
      </c>
      <c r="N64" s="43">
        <v>4</v>
      </c>
      <c r="O64" s="46">
        <v>0</v>
      </c>
      <c r="P64" s="73"/>
      <c r="Q64" s="39">
        <f t="shared" ref="Q64:Q67" si="6">L64+M64+N64</f>
        <v>4</v>
      </c>
    </row>
    <row r="65" spans="1:17" ht="28.5">
      <c r="A65" s="23">
        <v>63</v>
      </c>
      <c r="B65" s="47" t="s">
        <v>117</v>
      </c>
      <c r="C65" s="40" t="s">
        <v>44</v>
      </c>
      <c r="D65" s="26" t="s">
        <v>84</v>
      </c>
      <c r="E65" s="27">
        <v>46784</v>
      </c>
      <c r="F65" s="51">
        <v>26.96</v>
      </c>
      <c r="G65" s="49">
        <f t="shared" si="5"/>
        <v>26.96</v>
      </c>
      <c r="H65" s="30">
        <v>1</v>
      </c>
      <c r="I65" s="31">
        <v>8</v>
      </c>
      <c r="J65" s="32"/>
      <c r="K65" s="32"/>
      <c r="L65" s="45">
        <v>0</v>
      </c>
      <c r="M65" s="35">
        <v>8</v>
      </c>
      <c r="N65" s="43">
        <v>0</v>
      </c>
      <c r="O65" s="46">
        <v>0</v>
      </c>
      <c r="P65" s="73"/>
      <c r="Q65" s="39">
        <f t="shared" si="6"/>
        <v>8</v>
      </c>
    </row>
    <row r="66" spans="1:17" ht="18" customHeight="1">
      <c r="A66" s="23">
        <v>64</v>
      </c>
      <c r="B66" s="24" t="s">
        <v>118</v>
      </c>
      <c r="C66" s="40" t="s">
        <v>77</v>
      </c>
      <c r="D66" s="26" t="s">
        <v>78</v>
      </c>
      <c r="E66" s="74">
        <v>46113</v>
      </c>
      <c r="F66" s="63">
        <v>26.364660000000001</v>
      </c>
      <c r="G66" s="29">
        <f t="shared" si="5"/>
        <v>764.57514000000003</v>
      </c>
      <c r="H66" s="30">
        <v>29</v>
      </c>
      <c r="I66" s="31"/>
      <c r="J66" s="32"/>
      <c r="K66" s="32"/>
      <c r="L66" s="45">
        <v>0</v>
      </c>
      <c r="M66" s="35">
        <v>15</v>
      </c>
      <c r="N66" s="43">
        <v>14</v>
      </c>
      <c r="O66" s="46"/>
      <c r="P66" s="73"/>
      <c r="Q66" s="39">
        <f t="shared" si="6"/>
        <v>29</v>
      </c>
    </row>
    <row r="67" spans="1:17" ht="30.75" customHeight="1">
      <c r="A67" s="23">
        <v>65</v>
      </c>
      <c r="B67" s="62" t="s">
        <v>119</v>
      </c>
      <c r="C67" s="40" t="s">
        <v>27</v>
      </c>
      <c r="D67" s="26" t="s">
        <v>120</v>
      </c>
      <c r="E67" s="74">
        <v>45778</v>
      </c>
      <c r="F67" s="28">
        <v>94.16</v>
      </c>
      <c r="G67" s="29">
        <f t="shared" si="5"/>
        <v>94.16</v>
      </c>
      <c r="H67" s="30">
        <v>1</v>
      </c>
      <c r="I67" s="31"/>
      <c r="J67" s="32"/>
      <c r="K67" s="32"/>
      <c r="L67" s="45">
        <v>0</v>
      </c>
      <c r="M67" s="35">
        <v>0</v>
      </c>
      <c r="N67" s="43">
        <v>1</v>
      </c>
      <c r="O67" s="46"/>
      <c r="P67" s="73"/>
      <c r="Q67" s="39">
        <f t="shared" si="6"/>
        <v>1</v>
      </c>
    </row>
    <row r="68" spans="1:17" ht="28.5">
      <c r="A68" s="23">
        <v>66</v>
      </c>
      <c r="B68" s="24" t="s">
        <v>121</v>
      </c>
      <c r="C68" s="40" t="s">
        <v>27</v>
      </c>
      <c r="D68" s="26" t="s">
        <v>87</v>
      </c>
      <c r="E68" s="27">
        <v>45809</v>
      </c>
      <c r="F68" s="28">
        <v>52.954300000000003</v>
      </c>
      <c r="G68" s="29">
        <f t="shared" si="5"/>
        <v>105.90860000000001</v>
      </c>
      <c r="H68" s="30">
        <v>2</v>
      </c>
      <c r="I68" s="31"/>
      <c r="J68" s="32"/>
      <c r="K68" s="32"/>
      <c r="L68" s="45">
        <v>0</v>
      </c>
      <c r="M68" s="35">
        <v>2</v>
      </c>
      <c r="N68" s="43"/>
      <c r="O68" s="46"/>
      <c r="P68" s="73"/>
      <c r="Q68" s="39">
        <f t="shared" ref="Q68:Q70" si="7">L68+M68+N68+O68+P68</f>
        <v>2</v>
      </c>
    </row>
    <row r="69" spans="1:17" ht="28.5">
      <c r="A69" s="41">
        <v>67</v>
      </c>
      <c r="B69" s="47" t="s">
        <v>122</v>
      </c>
      <c r="C69" s="40" t="s">
        <v>27</v>
      </c>
      <c r="D69" s="26" t="s">
        <v>123</v>
      </c>
      <c r="E69" s="44">
        <v>45992</v>
      </c>
      <c r="F69" s="28">
        <v>96.77</v>
      </c>
      <c r="G69" s="29">
        <f t="shared" si="5"/>
        <v>193.54</v>
      </c>
      <c r="H69" s="30">
        <v>2</v>
      </c>
      <c r="I69" s="31"/>
      <c r="J69" s="33"/>
      <c r="K69" s="33"/>
      <c r="L69" s="45">
        <v>0</v>
      </c>
      <c r="M69" s="35">
        <v>2</v>
      </c>
      <c r="N69" s="36"/>
      <c r="O69" s="37"/>
      <c r="P69" s="38"/>
      <c r="Q69" s="39">
        <f t="shared" si="7"/>
        <v>2</v>
      </c>
    </row>
    <row r="70" spans="1:17" ht="14.25">
      <c r="A70" s="23">
        <v>68</v>
      </c>
      <c r="B70" s="24" t="s">
        <v>124</v>
      </c>
      <c r="C70" s="40" t="s">
        <v>125</v>
      </c>
      <c r="D70" s="26" t="s">
        <v>126</v>
      </c>
      <c r="E70" s="27">
        <v>45870</v>
      </c>
      <c r="F70" s="51">
        <v>14.552</v>
      </c>
      <c r="G70" s="29">
        <f t="shared" si="5"/>
        <v>14.552</v>
      </c>
      <c r="H70" s="30">
        <v>1</v>
      </c>
      <c r="I70" s="31">
        <v>50</v>
      </c>
      <c r="J70" s="32"/>
      <c r="K70" s="32"/>
      <c r="L70" s="45">
        <v>0</v>
      </c>
      <c r="M70" s="35">
        <v>0</v>
      </c>
      <c r="N70" s="36">
        <v>50</v>
      </c>
      <c r="O70" s="46"/>
      <c r="P70" s="38"/>
      <c r="Q70" s="39">
        <f t="shared" si="7"/>
        <v>50</v>
      </c>
    </row>
    <row r="71" spans="1:17" ht="28.5">
      <c r="A71" s="23">
        <v>69</v>
      </c>
      <c r="B71" s="24" t="s">
        <v>127</v>
      </c>
      <c r="C71" s="40" t="s">
        <v>20</v>
      </c>
      <c r="D71" s="26" t="s">
        <v>126</v>
      </c>
      <c r="E71" s="27">
        <v>46327</v>
      </c>
      <c r="F71" s="28">
        <v>16.48</v>
      </c>
      <c r="G71" s="29">
        <f t="shared" si="5"/>
        <v>49.44</v>
      </c>
      <c r="H71" s="30">
        <v>3</v>
      </c>
      <c r="I71" s="31">
        <v>150</v>
      </c>
      <c r="J71" s="32"/>
      <c r="K71" s="32"/>
      <c r="L71" s="45">
        <v>0</v>
      </c>
      <c r="M71" s="35">
        <v>100</v>
      </c>
      <c r="N71" s="36">
        <v>50</v>
      </c>
      <c r="O71" s="50"/>
      <c r="P71" s="38"/>
      <c r="Q71" s="39"/>
    </row>
    <row r="72" spans="1:17" ht="14.25">
      <c r="A72" s="23">
        <v>70</v>
      </c>
      <c r="B72" s="24" t="s">
        <v>128</v>
      </c>
      <c r="C72" s="40" t="s">
        <v>20</v>
      </c>
      <c r="D72" s="26" t="s">
        <v>129</v>
      </c>
      <c r="E72" s="27">
        <v>46357</v>
      </c>
      <c r="F72" s="28">
        <v>45.143000000000001</v>
      </c>
      <c r="G72" s="49">
        <f t="shared" si="5"/>
        <v>180.572</v>
      </c>
      <c r="H72" s="30">
        <v>4</v>
      </c>
      <c r="I72" s="31">
        <v>80</v>
      </c>
      <c r="J72" s="32"/>
      <c r="K72" s="32"/>
      <c r="L72" s="45">
        <v>0</v>
      </c>
      <c r="M72" s="35">
        <v>80</v>
      </c>
      <c r="N72" s="36"/>
      <c r="O72" s="50"/>
      <c r="P72" s="38"/>
      <c r="Q72" s="39">
        <f t="shared" ref="Q72:Q77" si="8">L72+M72+N72+O72+P72</f>
        <v>80</v>
      </c>
    </row>
    <row r="73" spans="1:17" ht="28.5">
      <c r="A73" s="23">
        <v>71</v>
      </c>
      <c r="B73" s="24" t="s">
        <v>130</v>
      </c>
      <c r="C73" s="40" t="s">
        <v>20</v>
      </c>
      <c r="D73" s="26" t="s">
        <v>97</v>
      </c>
      <c r="E73" s="27">
        <v>46235</v>
      </c>
      <c r="F73" s="51">
        <v>71.018000000000001</v>
      </c>
      <c r="G73" s="29">
        <f t="shared" ref="G73:G75" si="9">F73*H73-0.01</f>
        <v>355.08000000000004</v>
      </c>
      <c r="H73" s="30">
        <v>5</v>
      </c>
      <c r="I73" s="31">
        <v>25</v>
      </c>
      <c r="J73" s="32"/>
      <c r="K73" s="33"/>
      <c r="L73" s="45">
        <f>5*5</f>
        <v>25</v>
      </c>
      <c r="M73" s="35"/>
      <c r="N73" s="36">
        <v>0</v>
      </c>
      <c r="O73" s="46"/>
      <c r="P73" s="38"/>
      <c r="Q73" s="39">
        <f t="shared" si="8"/>
        <v>25</v>
      </c>
    </row>
    <row r="74" spans="1:17" ht="28.5">
      <c r="A74" s="23">
        <v>72</v>
      </c>
      <c r="B74" s="47" t="s">
        <v>131</v>
      </c>
      <c r="C74" s="40" t="s">
        <v>20</v>
      </c>
      <c r="D74" s="26" t="s">
        <v>97</v>
      </c>
      <c r="E74" s="27">
        <v>46235</v>
      </c>
      <c r="F74" s="28">
        <v>71.02</v>
      </c>
      <c r="G74" s="29">
        <f t="shared" si="9"/>
        <v>142.03</v>
      </c>
      <c r="H74" s="30">
        <v>2</v>
      </c>
      <c r="I74" s="31">
        <v>8</v>
      </c>
      <c r="J74" s="32"/>
      <c r="K74" s="33"/>
      <c r="L74" s="45">
        <v>0</v>
      </c>
      <c r="M74" s="35"/>
      <c r="N74" s="36">
        <v>8</v>
      </c>
      <c r="O74" s="46"/>
      <c r="P74" s="38"/>
      <c r="Q74" s="39">
        <f t="shared" si="8"/>
        <v>8</v>
      </c>
    </row>
    <row r="75" spans="1:17" ht="28.5">
      <c r="A75" s="23">
        <v>73</v>
      </c>
      <c r="B75" s="47" t="s">
        <v>132</v>
      </c>
      <c r="C75" s="40" t="s">
        <v>27</v>
      </c>
      <c r="D75" s="26" t="s">
        <v>104</v>
      </c>
      <c r="E75" s="27">
        <v>45901</v>
      </c>
      <c r="F75" s="28">
        <v>8.4700000000000006</v>
      </c>
      <c r="G75" s="29">
        <f t="shared" si="9"/>
        <v>16.93</v>
      </c>
      <c r="H75" s="30">
        <v>2</v>
      </c>
      <c r="I75" s="31"/>
      <c r="J75" s="32"/>
      <c r="K75" s="33"/>
      <c r="L75" s="45">
        <v>0</v>
      </c>
      <c r="M75" s="35">
        <v>2</v>
      </c>
      <c r="N75" s="36"/>
      <c r="O75" s="46"/>
      <c r="P75" s="38"/>
      <c r="Q75" s="39">
        <f t="shared" si="8"/>
        <v>2</v>
      </c>
    </row>
    <row r="76" spans="1:17" ht="21" customHeight="1">
      <c r="A76" s="23">
        <v>74</v>
      </c>
      <c r="B76" s="59" t="s">
        <v>133</v>
      </c>
      <c r="C76" s="75" t="s">
        <v>27</v>
      </c>
      <c r="D76" s="26" t="s">
        <v>134</v>
      </c>
      <c r="E76" s="76">
        <v>46447</v>
      </c>
      <c r="F76" s="71">
        <v>15.13</v>
      </c>
      <c r="G76" s="29">
        <f t="shared" ref="G76:G78" si="10">F76*H76</f>
        <v>121.04</v>
      </c>
      <c r="H76" s="71">
        <v>8</v>
      </c>
      <c r="I76" s="77"/>
      <c r="J76" s="32"/>
      <c r="K76" s="33"/>
      <c r="L76" s="34">
        <v>0</v>
      </c>
      <c r="M76" s="35">
        <v>5</v>
      </c>
      <c r="N76" s="36">
        <v>3</v>
      </c>
      <c r="O76" s="50"/>
      <c r="P76" s="38"/>
      <c r="Q76" s="39">
        <f t="shared" si="8"/>
        <v>8</v>
      </c>
    </row>
    <row r="77" spans="1:17" ht="30" customHeight="1">
      <c r="A77" s="23">
        <v>75</v>
      </c>
      <c r="B77" s="78" t="s">
        <v>135</v>
      </c>
      <c r="C77" s="75" t="s">
        <v>136</v>
      </c>
      <c r="D77" s="79" t="s">
        <v>137</v>
      </c>
      <c r="E77" s="76">
        <v>45870</v>
      </c>
      <c r="F77" s="71">
        <v>3294.7761</v>
      </c>
      <c r="G77" s="29">
        <f t="shared" si="10"/>
        <v>108727.6113</v>
      </c>
      <c r="H77" s="71">
        <v>33</v>
      </c>
      <c r="I77" s="77">
        <v>3260</v>
      </c>
      <c r="J77" s="32"/>
      <c r="K77" s="33"/>
      <c r="L77" s="34"/>
      <c r="M77" s="35"/>
      <c r="N77" s="36">
        <v>3260</v>
      </c>
      <c r="O77" s="50"/>
      <c r="P77" s="38"/>
      <c r="Q77" s="39">
        <f t="shared" si="8"/>
        <v>3260</v>
      </c>
    </row>
    <row r="78" spans="1:17" ht="28.5">
      <c r="A78" s="23">
        <v>76</v>
      </c>
      <c r="B78" s="78" t="s">
        <v>138</v>
      </c>
      <c r="C78" s="75" t="s">
        <v>139</v>
      </c>
      <c r="D78" s="79"/>
      <c r="E78" s="76"/>
      <c r="F78" s="80">
        <v>1.4124000000000001</v>
      </c>
      <c r="G78" s="29">
        <f t="shared" si="10"/>
        <v>40.959600000000002</v>
      </c>
      <c r="H78" s="71">
        <v>29</v>
      </c>
      <c r="I78" s="77"/>
      <c r="J78" s="32"/>
      <c r="K78" s="33"/>
      <c r="L78" s="34">
        <v>0</v>
      </c>
      <c r="M78" s="35"/>
      <c r="N78" s="36">
        <v>29</v>
      </c>
      <c r="O78" s="50"/>
      <c r="P78" s="38"/>
      <c r="Q78" s="39"/>
    </row>
    <row r="79" spans="1:17" ht="28.5">
      <c r="A79" s="23">
        <v>77</v>
      </c>
      <c r="B79" s="78" t="s">
        <v>138</v>
      </c>
      <c r="C79" s="75" t="s">
        <v>139</v>
      </c>
      <c r="D79" s="79"/>
      <c r="E79" s="76">
        <v>46174</v>
      </c>
      <c r="F79" s="80">
        <v>2.3679999999999999</v>
      </c>
      <c r="G79" s="29"/>
      <c r="H79" s="71">
        <v>1000</v>
      </c>
      <c r="I79" s="77"/>
      <c r="J79" s="32"/>
      <c r="K79" s="33"/>
      <c r="L79" s="34"/>
      <c r="M79" s="35"/>
      <c r="N79" s="36">
        <v>1000</v>
      </c>
      <c r="O79" s="50"/>
      <c r="P79" s="38"/>
      <c r="Q79" s="39"/>
    </row>
    <row r="80" spans="1:17" ht="28.5">
      <c r="A80" s="23">
        <v>78</v>
      </c>
      <c r="B80" s="81" t="s">
        <v>140</v>
      </c>
      <c r="C80" s="82"/>
      <c r="D80" s="83"/>
      <c r="E80" s="84"/>
      <c r="F80" s="85">
        <v>80</v>
      </c>
      <c r="G80" s="86">
        <f t="shared" ref="G80:G138" si="11">F80*H80</f>
        <v>7360</v>
      </c>
      <c r="H80" s="87">
        <v>92</v>
      </c>
      <c r="I80" s="88"/>
      <c r="J80" s="32"/>
      <c r="K80" s="33"/>
      <c r="L80" s="34">
        <v>0</v>
      </c>
      <c r="M80" s="35">
        <v>2630</v>
      </c>
      <c r="N80" s="36"/>
      <c r="O80" s="50"/>
      <c r="P80" s="38"/>
      <c r="Q80" s="39">
        <f t="shared" ref="Q80:Q88" si="12">L80+M80+N80+O80+P80</f>
        <v>2630</v>
      </c>
    </row>
    <row r="81" spans="1:17" ht="24">
      <c r="A81" s="23">
        <v>79</v>
      </c>
      <c r="B81" s="89" t="s">
        <v>141</v>
      </c>
      <c r="C81" s="82"/>
      <c r="D81" s="83" t="s">
        <v>142</v>
      </c>
      <c r="E81" s="84">
        <v>45931</v>
      </c>
      <c r="F81" s="85">
        <v>600</v>
      </c>
      <c r="G81" s="86">
        <f t="shared" si="11"/>
        <v>3000</v>
      </c>
      <c r="H81" s="87">
        <v>5</v>
      </c>
      <c r="I81" s="88">
        <v>47</v>
      </c>
      <c r="J81" s="32"/>
      <c r="K81" s="33"/>
      <c r="L81" s="34"/>
      <c r="M81" s="35">
        <v>47</v>
      </c>
      <c r="N81" s="36"/>
      <c r="O81" s="50"/>
      <c r="P81" s="38"/>
      <c r="Q81" s="39">
        <f t="shared" si="12"/>
        <v>47</v>
      </c>
    </row>
    <row r="82" spans="1:17" ht="14.25">
      <c r="A82" s="23">
        <v>80</v>
      </c>
      <c r="B82" s="90" t="s">
        <v>143</v>
      </c>
      <c r="C82" s="82"/>
      <c r="D82" s="83" t="s">
        <v>144</v>
      </c>
      <c r="E82" s="84">
        <v>46113</v>
      </c>
      <c r="F82" s="85">
        <v>850</v>
      </c>
      <c r="G82" s="86">
        <f t="shared" si="11"/>
        <v>14450</v>
      </c>
      <c r="H82" s="87">
        <v>17</v>
      </c>
      <c r="I82" s="88">
        <v>1633</v>
      </c>
      <c r="J82" s="32"/>
      <c r="K82" s="33"/>
      <c r="L82" s="34">
        <v>0</v>
      </c>
      <c r="M82" s="35"/>
      <c r="N82" s="36">
        <v>1633</v>
      </c>
      <c r="O82" s="50"/>
      <c r="P82" s="38"/>
      <c r="Q82" s="39">
        <f t="shared" si="12"/>
        <v>1633</v>
      </c>
    </row>
    <row r="83" spans="1:17" ht="57">
      <c r="A83" s="23">
        <v>81</v>
      </c>
      <c r="B83" s="89" t="s">
        <v>145</v>
      </c>
      <c r="C83" s="82" t="s">
        <v>139</v>
      </c>
      <c r="D83" s="92"/>
      <c r="E83" s="84">
        <v>46357</v>
      </c>
      <c r="F83" s="87">
        <v>2.8</v>
      </c>
      <c r="G83" s="86">
        <f t="shared" si="11"/>
        <v>1400</v>
      </c>
      <c r="H83" s="87">
        <v>500</v>
      </c>
      <c r="I83" s="91"/>
      <c r="J83" s="64"/>
      <c r="K83" s="61"/>
      <c r="L83" s="34">
        <f>10*50</f>
        <v>500</v>
      </c>
      <c r="M83" s="35"/>
      <c r="N83" s="43"/>
      <c r="O83" s="37"/>
      <c r="P83" s="73"/>
      <c r="Q83" s="39">
        <f t="shared" si="12"/>
        <v>500</v>
      </c>
    </row>
    <row r="84" spans="1:17" ht="28.5">
      <c r="A84" s="23">
        <v>82</v>
      </c>
      <c r="B84" s="93" t="s">
        <v>146</v>
      </c>
      <c r="C84" s="82" t="s">
        <v>139</v>
      </c>
      <c r="D84" s="92"/>
      <c r="E84" s="84">
        <v>46327</v>
      </c>
      <c r="F84" s="87">
        <v>1.55</v>
      </c>
      <c r="G84" s="86">
        <f t="shared" si="11"/>
        <v>1791.8</v>
      </c>
      <c r="H84" s="87">
        <v>1156</v>
      </c>
      <c r="I84" s="91"/>
      <c r="J84" s="64"/>
      <c r="K84" s="61"/>
      <c r="L84" s="34">
        <v>0</v>
      </c>
      <c r="M84" s="35">
        <v>1156</v>
      </c>
      <c r="N84" s="43"/>
      <c r="O84" s="37"/>
      <c r="P84" s="38"/>
      <c r="Q84" s="39">
        <f t="shared" si="12"/>
        <v>1156</v>
      </c>
    </row>
    <row r="85" spans="1:17" ht="28.5">
      <c r="A85" s="23">
        <v>83</v>
      </c>
      <c r="B85" s="89" t="s">
        <v>147</v>
      </c>
      <c r="C85" s="82" t="s">
        <v>139</v>
      </c>
      <c r="D85" s="92"/>
      <c r="E85" s="84">
        <v>46023</v>
      </c>
      <c r="F85" s="87">
        <v>15.94</v>
      </c>
      <c r="G85" s="94">
        <f t="shared" si="11"/>
        <v>366.62</v>
      </c>
      <c r="H85" s="87">
        <v>23</v>
      </c>
      <c r="I85" s="91"/>
      <c r="J85" s="64"/>
      <c r="K85" s="61"/>
      <c r="L85" s="34">
        <v>23</v>
      </c>
      <c r="M85" s="35"/>
      <c r="N85" s="43"/>
      <c r="O85" s="37"/>
      <c r="P85" s="38"/>
      <c r="Q85" s="39">
        <f t="shared" si="12"/>
        <v>23</v>
      </c>
    </row>
    <row r="86" spans="1:17" ht="28.5">
      <c r="A86" s="23">
        <v>84</v>
      </c>
      <c r="B86" s="95" t="s">
        <v>148</v>
      </c>
      <c r="C86" s="82" t="s">
        <v>139</v>
      </c>
      <c r="D86" s="92"/>
      <c r="E86" s="84">
        <v>46023</v>
      </c>
      <c r="F86" s="87">
        <v>31.55</v>
      </c>
      <c r="G86" s="86">
        <f t="shared" si="11"/>
        <v>63.1</v>
      </c>
      <c r="H86" s="87">
        <v>2</v>
      </c>
      <c r="I86" s="91"/>
      <c r="J86" s="64"/>
      <c r="K86" s="61"/>
      <c r="L86" s="34">
        <v>2</v>
      </c>
      <c r="M86" s="35"/>
      <c r="N86" s="36"/>
      <c r="O86" s="37"/>
      <c r="P86" s="38"/>
      <c r="Q86" s="39">
        <f t="shared" si="12"/>
        <v>2</v>
      </c>
    </row>
    <row r="87" spans="1:17" ht="28.5">
      <c r="A87" s="23">
        <v>85</v>
      </c>
      <c r="B87" s="95" t="s">
        <v>149</v>
      </c>
      <c r="C87" s="82" t="s">
        <v>139</v>
      </c>
      <c r="D87" s="92"/>
      <c r="E87" s="84">
        <v>46023</v>
      </c>
      <c r="F87" s="87">
        <v>53.39</v>
      </c>
      <c r="G87" s="86">
        <f t="shared" si="11"/>
        <v>53.39</v>
      </c>
      <c r="H87" s="87">
        <v>1</v>
      </c>
      <c r="I87" s="91"/>
      <c r="J87" s="64"/>
      <c r="K87" s="61"/>
      <c r="L87" s="34">
        <v>1</v>
      </c>
      <c r="M87" s="35"/>
      <c r="N87" s="36"/>
      <c r="O87" s="37"/>
      <c r="P87" s="38"/>
      <c r="Q87" s="39">
        <f t="shared" si="12"/>
        <v>1</v>
      </c>
    </row>
    <row r="88" spans="1:17" ht="42.75">
      <c r="A88" s="23">
        <v>86</v>
      </c>
      <c r="B88" s="95" t="s">
        <v>150</v>
      </c>
      <c r="C88" s="82" t="s">
        <v>139</v>
      </c>
      <c r="D88" s="92"/>
      <c r="E88" s="84">
        <v>46357</v>
      </c>
      <c r="F88" s="85">
        <v>5</v>
      </c>
      <c r="G88" s="86">
        <f t="shared" si="11"/>
        <v>125</v>
      </c>
      <c r="H88" s="87">
        <v>25</v>
      </c>
      <c r="I88" s="96"/>
      <c r="J88" s="64"/>
      <c r="K88" s="64"/>
      <c r="L88" s="45">
        <v>0</v>
      </c>
      <c r="M88" s="35">
        <v>15</v>
      </c>
      <c r="N88" s="36">
        <v>10</v>
      </c>
      <c r="O88" s="50"/>
      <c r="P88" s="38"/>
      <c r="Q88" s="39">
        <f t="shared" si="12"/>
        <v>25</v>
      </c>
    </row>
    <row r="89" spans="1:17" ht="28.5">
      <c r="A89" s="23">
        <v>87</v>
      </c>
      <c r="B89" s="95" t="s">
        <v>151</v>
      </c>
      <c r="C89" s="97" t="s">
        <v>139</v>
      </c>
      <c r="D89" s="92"/>
      <c r="E89" s="84"/>
      <c r="F89" s="87">
        <v>7.46</v>
      </c>
      <c r="G89" s="86">
        <f t="shared" si="11"/>
        <v>141.74</v>
      </c>
      <c r="H89" s="87">
        <v>19</v>
      </c>
      <c r="I89" s="96"/>
      <c r="J89" s="32"/>
      <c r="K89" s="33"/>
      <c r="L89" s="34">
        <v>19</v>
      </c>
      <c r="M89" s="35"/>
      <c r="N89" s="36"/>
      <c r="O89" s="37"/>
      <c r="P89" s="38"/>
      <c r="Q89" s="39"/>
    </row>
    <row r="90" spans="1:17" ht="28.5">
      <c r="A90" s="23">
        <v>88</v>
      </c>
      <c r="B90" s="95" t="s">
        <v>151</v>
      </c>
      <c r="C90" s="97" t="s">
        <v>139</v>
      </c>
      <c r="D90" s="92"/>
      <c r="E90" s="84"/>
      <c r="F90" s="87">
        <v>7.58</v>
      </c>
      <c r="G90" s="86">
        <f t="shared" si="11"/>
        <v>7.58</v>
      </c>
      <c r="H90" s="87">
        <v>1</v>
      </c>
      <c r="I90" s="96"/>
      <c r="J90" s="32"/>
      <c r="K90" s="33"/>
      <c r="L90" s="34">
        <v>1</v>
      </c>
      <c r="M90" s="35">
        <v>0</v>
      </c>
      <c r="N90" s="36"/>
      <c r="O90" s="37"/>
      <c r="P90" s="38"/>
      <c r="Q90" s="39"/>
    </row>
    <row r="91" spans="1:17" ht="28.5">
      <c r="A91" s="23">
        <v>89</v>
      </c>
      <c r="B91" s="98" t="s">
        <v>152</v>
      </c>
      <c r="C91" s="97" t="s">
        <v>139</v>
      </c>
      <c r="D91" s="92"/>
      <c r="E91" s="84">
        <v>47939</v>
      </c>
      <c r="F91" s="87">
        <v>8.24</v>
      </c>
      <c r="G91" s="86">
        <f t="shared" si="11"/>
        <v>181.28</v>
      </c>
      <c r="H91" s="87">
        <v>22</v>
      </c>
      <c r="I91" s="96"/>
      <c r="J91" s="32"/>
      <c r="K91" s="33"/>
      <c r="L91" s="34">
        <v>20</v>
      </c>
      <c r="M91" s="35">
        <v>2</v>
      </c>
      <c r="N91" s="36"/>
      <c r="O91" s="37"/>
      <c r="P91" s="38"/>
      <c r="Q91" s="39">
        <f t="shared" ref="Q91:Q97" si="13">L91+M91+N91+O91+P91</f>
        <v>22</v>
      </c>
    </row>
    <row r="92" spans="1:17" ht="14.25">
      <c r="A92" s="23">
        <v>90</v>
      </c>
      <c r="B92" s="98" t="s">
        <v>153</v>
      </c>
      <c r="C92" s="97" t="s">
        <v>139</v>
      </c>
      <c r="D92" s="92"/>
      <c r="E92" s="84">
        <v>45778</v>
      </c>
      <c r="F92" s="94">
        <v>3.5</v>
      </c>
      <c r="G92" s="94">
        <f t="shared" si="11"/>
        <v>3.5</v>
      </c>
      <c r="H92" s="87">
        <v>1</v>
      </c>
      <c r="I92" s="96"/>
      <c r="J92" s="32"/>
      <c r="K92" s="33"/>
      <c r="L92" s="34">
        <v>0</v>
      </c>
      <c r="M92" s="35">
        <v>1</v>
      </c>
      <c r="N92" s="36">
        <v>0</v>
      </c>
      <c r="O92" s="37"/>
      <c r="P92" s="38"/>
      <c r="Q92" s="39">
        <f t="shared" si="13"/>
        <v>1</v>
      </c>
    </row>
    <row r="93" spans="1:17" ht="42.75">
      <c r="A93" s="23">
        <v>91</v>
      </c>
      <c r="B93" s="99" t="s">
        <v>154</v>
      </c>
      <c r="C93" s="82" t="s">
        <v>139</v>
      </c>
      <c r="D93" s="92"/>
      <c r="E93" s="84">
        <v>64193</v>
      </c>
      <c r="F93" s="87">
        <v>21.2</v>
      </c>
      <c r="G93" s="86">
        <f t="shared" si="11"/>
        <v>2332</v>
      </c>
      <c r="H93" s="87">
        <v>110</v>
      </c>
      <c r="I93" s="96"/>
      <c r="J93" s="32"/>
      <c r="K93" s="33"/>
      <c r="L93" s="45">
        <v>110</v>
      </c>
      <c r="M93" s="35"/>
      <c r="N93" s="43"/>
      <c r="O93" s="46"/>
      <c r="P93" s="38"/>
      <c r="Q93" s="39">
        <f t="shared" si="13"/>
        <v>110</v>
      </c>
    </row>
    <row r="94" spans="1:17" ht="28.5">
      <c r="A94" s="23">
        <v>92</v>
      </c>
      <c r="B94" s="99" t="s">
        <v>155</v>
      </c>
      <c r="C94" s="82" t="s">
        <v>139</v>
      </c>
      <c r="D94" s="92"/>
      <c r="E94" s="84">
        <v>46447</v>
      </c>
      <c r="F94" s="87">
        <v>11.15</v>
      </c>
      <c r="G94" s="94">
        <f t="shared" si="11"/>
        <v>958.9</v>
      </c>
      <c r="H94" s="87">
        <v>86</v>
      </c>
      <c r="I94" s="96"/>
      <c r="J94" s="32"/>
      <c r="K94" s="33"/>
      <c r="L94" s="45">
        <f>80</f>
        <v>80</v>
      </c>
      <c r="M94" s="35">
        <v>6</v>
      </c>
      <c r="N94" s="43">
        <v>0</v>
      </c>
      <c r="O94" s="46"/>
      <c r="P94" s="38"/>
      <c r="Q94" s="39">
        <f t="shared" si="13"/>
        <v>86</v>
      </c>
    </row>
    <row r="95" spans="1:17" ht="42.75">
      <c r="A95" s="23">
        <v>93</v>
      </c>
      <c r="B95" s="99" t="s">
        <v>156</v>
      </c>
      <c r="C95" s="82" t="s">
        <v>139</v>
      </c>
      <c r="D95" s="100" t="s">
        <v>144</v>
      </c>
      <c r="E95" s="84"/>
      <c r="F95" s="87">
        <v>3.75</v>
      </c>
      <c r="G95" s="86">
        <f t="shared" si="11"/>
        <v>6675</v>
      </c>
      <c r="H95" s="87">
        <v>1780</v>
      </c>
      <c r="I95" s="96"/>
      <c r="J95" s="32"/>
      <c r="K95" s="33"/>
      <c r="L95" s="34">
        <v>0</v>
      </c>
      <c r="M95" s="35"/>
      <c r="N95" s="43">
        <v>1780</v>
      </c>
      <c r="O95" s="37"/>
      <c r="P95" s="38"/>
      <c r="Q95" s="39">
        <f t="shared" si="13"/>
        <v>1780</v>
      </c>
    </row>
    <row r="96" spans="1:17" ht="28.5">
      <c r="A96" s="23">
        <v>94</v>
      </c>
      <c r="B96" s="99" t="s">
        <v>157</v>
      </c>
      <c r="C96" s="82" t="s">
        <v>139</v>
      </c>
      <c r="D96" s="100"/>
      <c r="E96" s="84">
        <v>46235</v>
      </c>
      <c r="F96" s="87">
        <v>3.8519999999999999</v>
      </c>
      <c r="G96" s="86">
        <f t="shared" si="11"/>
        <v>6933.5999999999995</v>
      </c>
      <c r="H96" s="87">
        <v>1800</v>
      </c>
      <c r="I96" s="96"/>
      <c r="J96" s="32"/>
      <c r="K96" s="33"/>
      <c r="L96" s="34">
        <v>1800</v>
      </c>
      <c r="M96" s="35"/>
      <c r="N96" s="43">
        <v>0</v>
      </c>
      <c r="O96" s="37"/>
      <c r="P96" s="38"/>
      <c r="Q96" s="39">
        <f t="shared" si="13"/>
        <v>1800</v>
      </c>
    </row>
    <row r="97" spans="1:17" ht="42.75">
      <c r="A97" s="23">
        <v>95</v>
      </c>
      <c r="B97" s="99" t="s">
        <v>158</v>
      </c>
      <c r="C97" s="82" t="s">
        <v>139</v>
      </c>
      <c r="D97" s="100" t="s">
        <v>159</v>
      </c>
      <c r="E97" s="84"/>
      <c r="F97" s="87">
        <v>0.33</v>
      </c>
      <c r="G97" s="86">
        <f t="shared" si="11"/>
        <v>877.80000000000007</v>
      </c>
      <c r="H97" s="87">
        <v>2660</v>
      </c>
      <c r="I97" s="96"/>
      <c r="J97" s="32"/>
      <c r="K97" s="33"/>
      <c r="L97" s="34">
        <v>0</v>
      </c>
      <c r="M97" s="35">
        <v>2630</v>
      </c>
      <c r="N97" s="43"/>
      <c r="O97" s="37"/>
      <c r="P97" s="38"/>
      <c r="Q97" s="39">
        <f t="shared" si="13"/>
        <v>2630</v>
      </c>
    </row>
    <row r="98" spans="1:17" ht="14.25">
      <c r="A98" s="23">
        <v>96</v>
      </c>
      <c r="B98" s="99" t="s">
        <v>160</v>
      </c>
      <c r="C98" s="82" t="s">
        <v>139</v>
      </c>
      <c r="D98" s="100"/>
      <c r="E98" s="84"/>
      <c r="F98" s="87">
        <v>57.37</v>
      </c>
      <c r="G98" s="94">
        <f t="shared" si="11"/>
        <v>2294.7999999999997</v>
      </c>
      <c r="H98" s="87">
        <v>40</v>
      </c>
      <c r="I98" s="101"/>
      <c r="J98" s="102"/>
      <c r="K98" s="33"/>
      <c r="L98" s="34">
        <v>40</v>
      </c>
      <c r="M98" s="35">
        <v>1</v>
      </c>
      <c r="N98" s="36"/>
      <c r="O98" s="37"/>
      <c r="P98" s="38"/>
      <c r="Q98" s="39"/>
    </row>
    <row r="99" spans="1:17" ht="14.25">
      <c r="A99" s="23">
        <v>97</v>
      </c>
      <c r="B99" s="99" t="s">
        <v>161</v>
      </c>
      <c r="C99" s="82" t="s">
        <v>139</v>
      </c>
      <c r="D99" s="100"/>
      <c r="E99" s="84">
        <v>45992</v>
      </c>
      <c r="F99" s="87">
        <v>0.48</v>
      </c>
      <c r="G99" s="86">
        <f t="shared" si="11"/>
        <v>9168.9599999999991</v>
      </c>
      <c r="H99" s="87">
        <v>19102</v>
      </c>
      <c r="I99" s="101"/>
      <c r="J99" s="102"/>
      <c r="K99" s="33"/>
      <c r="L99" s="34">
        <f>150*100</f>
        <v>15000</v>
      </c>
      <c r="M99" s="35">
        <v>1427</v>
      </c>
      <c r="N99" s="36">
        <v>2675</v>
      </c>
      <c r="O99" s="37"/>
      <c r="P99" s="38"/>
      <c r="Q99" s="39">
        <f t="shared" ref="Q99:Q105" si="14">L99+M99+N99+O99+P99</f>
        <v>19102</v>
      </c>
    </row>
    <row r="100" spans="1:17" ht="28.5">
      <c r="A100" s="23">
        <v>98</v>
      </c>
      <c r="B100" s="99" t="s">
        <v>162</v>
      </c>
      <c r="C100" s="82" t="s">
        <v>20</v>
      </c>
      <c r="D100" s="100" t="s">
        <v>144</v>
      </c>
      <c r="E100" s="84"/>
      <c r="F100" s="87">
        <v>45</v>
      </c>
      <c r="G100" s="86">
        <f t="shared" si="11"/>
        <v>180</v>
      </c>
      <c r="H100" s="87">
        <v>4</v>
      </c>
      <c r="I100" s="91">
        <v>399</v>
      </c>
      <c r="J100" s="32"/>
      <c r="K100" s="33"/>
      <c r="L100" s="34">
        <v>0</v>
      </c>
      <c r="M100" s="35">
        <v>322</v>
      </c>
      <c r="N100" s="36"/>
      <c r="O100" s="46"/>
      <c r="P100" s="38"/>
      <c r="Q100" s="39">
        <f t="shared" si="14"/>
        <v>322</v>
      </c>
    </row>
    <row r="101" spans="1:17" ht="42.75">
      <c r="A101" s="23">
        <v>99</v>
      </c>
      <c r="B101" s="99" t="s">
        <v>163</v>
      </c>
      <c r="C101" s="82" t="s">
        <v>164</v>
      </c>
      <c r="D101" s="100"/>
      <c r="E101" s="84">
        <v>46388</v>
      </c>
      <c r="F101" s="87">
        <v>9.75</v>
      </c>
      <c r="G101" s="86">
        <f t="shared" si="11"/>
        <v>21342.75</v>
      </c>
      <c r="H101" s="87">
        <v>2189</v>
      </c>
      <c r="I101" s="103"/>
      <c r="J101" s="32"/>
      <c r="K101" s="33"/>
      <c r="L101" s="34">
        <v>0</v>
      </c>
      <c r="M101" s="35">
        <v>2183</v>
      </c>
      <c r="N101" s="36">
        <v>0</v>
      </c>
      <c r="O101" s="46"/>
      <c r="P101" s="38"/>
      <c r="Q101" s="39">
        <f t="shared" si="14"/>
        <v>2183</v>
      </c>
    </row>
    <row r="102" spans="1:17" ht="31.5" customHeight="1">
      <c r="A102" s="23">
        <v>100</v>
      </c>
      <c r="B102" s="104" t="s">
        <v>165</v>
      </c>
      <c r="C102" s="82" t="s">
        <v>164</v>
      </c>
      <c r="D102" s="92"/>
      <c r="E102" s="105">
        <v>46054</v>
      </c>
      <c r="F102" s="85">
        <v>3.5</v>
      </c>
      <c r="G102" s="86">
        <f t="shared" si="11"/>
        <v>210</v>
      </c>
      <c r="H102" s="87">
        <v>60</v>
      </c>
      <c r="I102" s="96"/>
      <c r="J102" s="64"/>
      <c r="K102" s="61"/>
      <c r="L102" s="34">
        <v>0</v>
      </c>
      <c r="M102" s="35">
        <v>60</v>
      </c>
      <c r="N102" s="36"/>
      <c r="O102" s="37"/>
      <c r="P102" s="38"/>
      <c r="Q102" s="39">
        <f t="shared" si="14"/>
        <v>60</v>
      </c>
    </row>
    <row r="103" spans="1:17" ht="31.5" customHeight="1">
      <c r="A103" s="23">
        <v>101</v>
      </c>
      <c r="B103" s="106" t="s">
        <v>166</v>
      </c>
      <c r="C103" s="82" t="s">
        <v>164</v>
      </c>
      <c r="D103" s="92"/>
      <c r="E103" s="105">
        <v>46327</v>
      </c>
      <c r="F103" s="85">
        <v>5.2</v>
      </c>
      <c r="G103" s="86">
        <f t="shared" si="11"/>
        <v>29900</v>
      </c>
      <c r="H103" s="87">
        <v>5750</v>
      </c>
      <c r="I103" s="96"/>
      <c r="J103" s="64"/>
      <c r="K103" s="61"/>
      <c r="L103" s="34">
        <f>4500</f>
        <v>4500</v>
      </c>
      <c r="M103" s="35">
        <v>550</v>
      </c>
      <c r="N103" s="36">
        <v>700</v>
      </c>
      <c r="O103" s="37"/>
      <c r="P103" s="38"/>
      <c r="Q103" s="39">
        <f t="shared" si="14"/>
        <v>5750</v>
      </c>
    </row>
    <row r="104" spans="1:17" ht="42.75">
      <c r="A104" s="23">
        <v>102</v>
      </c>
      <c r="B104" s="99" t="s">
        <v>167</v>
      </c>
      <c r="C104" s="82" t="s">
        <v>164</v>
      </c>
      <c r="D104" s="92"/>
      <c r="E104" s="84">
        <v>46357</v>
      </c>
      <c r="F104" s="85">
        <v>1.8855999999999999</v>
      </c>
      <c r="G104" s="86">
        <f t="shared" si="11"/>
        <v>942.8</v>
      </c>
      <c r="H104" s="87">
        <v>500</v>
      </c>
      <c r="I104" s="96"/>
      <c r="J104" s="32"/>
      <c r="K104" s="33"/>
      <c r="L104" s="34">
        <f>10*50</f>
        <v>500</v>
      </c>
      <c r="M104" s="42">
        <v>0</v>
      </c>
      <c r="N104" s="43">
        <v>0</v>
      </c>
      <c r="O104" s="46"/>
      <c r="P104" s="38"/>
      <c r="Q104" s="39">
        <f t="shared" si="14"/>
        <v>500</v>
      </c>
    </row>
    <row r="105" spans="1:17" ht="14.25">
      <c r="A105" s="23">
        <v>103</v>
      </c>
      <c r="B105" s="99" t="s">
        <v>168</v>
      </c>
      <c r="C105" s="82" t="s">
        <v>164</v>
      </c>
      <c r="D105" s="92"/>
      <c r="E105" s="84">
        <v>45658</v>
      </c>
      <c r="F105" s="86">
        <v>0.78</v>
      </c>
      <c r="G105" s="94">
        <f t="shared" si="11"/>
        <v>140.4</v>
      </c>
      <c r="H105" s="87">
        <v>180</v>
      </c>
      <c r="I105" s="96"/>
      <c r="J105" s="32"/>
      <c r="K105" s="33"/>
      <c r="L105" s="34">
        <v>0</v>
      </c>
      <c r="M105" s="42">
        <v>180</v>
      </c>
      <c r="N105" s="43">
        <v>0</v>
      </c>
      <c r="O105" s="46">
        <v>0</v>
      </c>
      <c r="P105" s="38"/>
      <c r="Q105" s="39">
        <f t="shared" si="14"/>
        <v>180</v>
      </c>
    </row>
    <row r="106" spans="1:17" ht="14.25">
      <c r="A106" s="23">
        <v>104</v>
      </c>
      <c r="B106" s="99" t="s">
        <v>169</v>
      </c>
      <c r="C106" s="82" t="s">
        <v>139</v>
      </c>
      <c r="D106" s="92"/>
      <c r="E106" s="84">
        <v>46023</v>
      </c>
      <c r="F106" s="86">
        <v>1.1000000000000001</v>
      </c>
      <c r="G106" s="86">
        <f t="shared" si="11"/>
        <v>4328.5</v>
      </c>
      <c r="H106" s="87">
        <v>3935</v>
      </c>
      <c r="I106" s="96"/>
      <c r="J106" s="32"/>
      <c r="K106" s="33"/>
      <c r="L106" s="34">
        <f>3900</f>
        <v>3900</v>
      </c>
      <c r="M106" s="42">
        <v>46</v>
      </c>
      <c r="N106" s="43">
        <v>35</v>
      </c>
      <c r="O106" s="46"/>
      <c r="P106" s="38"/>
      <c r="Q106" s="39">
        <f>L106+N106+O106</f>
        <v>3935</v>
      </c>
    </row>
    <row r="107" spans="1:17" ht="28.5">
      <c r="A107" s="23">
        <v>105</v>
      </c>
      <c r="B107" s="104" t="s">
        <v>170</v>
      </c>
      <c r="C107" s="82" t="s">
        <v>139</v>
      </c>
      <c r="D107" s="92"/>
      <c r="E107" s="84">
        <v>46419</v>
      </c>
      <c r="F107" s="85">
        <v>79</v>
      </c>
      <c r="G107" s="86">
        <f t="shared" si="11"/>
        <v>7268</v>
      </c>
      <c r="H107" s="87">
        <v>92</v>
      </c>
      <c r="I107" s="96"/>
      <c r="J107" s="32"/>
      <c r="K107" s="32"/>
      <c r="L107" s="34">
        <v>0</v>
      </c>
      <c r="M107" s="35">
        <v>92</v>
      </c>
      <c r="N107" s="36"/>
      <c r="O107" s="37"/>
      <c r="P107" s="38"/>
      <c r="Q107" s="39">
        <f t="shared" ref="Q107:Q109" si="15">L107+M107+N107+O107+P107</f>
        <v>92</v>
      </c>
    </row>
    <row r="108" spans="1:17" ht="28.5">
      <c r="A108" s="23">
        <v>106</v>
      </c>
      <c r="B108" s="99" t="s">
        <v>171</v>
      </c>
      <c r="C108" s="82" t="s">
        <v>139</v>
      </c>
      <c r="D108" s="92"/>
      <c r="E108" s="84">
        <v>45992</v>
      </c>
      <c r="F108" s="87">
        <v>59.52</v>
      </c>
      <c r="G108" s="86">
        <f t="shared" si="11"/>
        <v>3571.2000000000003</v>
      </c>
      <c r="H108" s="87">
        <v>60</v>
      </c>
      <c r="I108" s="96"/>
      <c r="J108" s="32"/>
      <c r="K108" s="32"/>
      <c r="L108" s="45">
        <v>60</v>
      </c>
      <c r="M108" s="107"/>
      <c r="N108" s="36"/>
      <c r="O108" s="46"/>
      <c r="P108" s="38"/>
      <c r="Q108" s="39">
        <f t="shared" si="15"/>
        <v>60</v>
      </c>
    </row>
    <row r="109" spans="1:17" ht="28.5">
      <c r="A109" s="23">
        <v>107</v>
      </c>
      <c r="B109" s="99" t="s">
        <v>172</v>
      </c>
      <c r="C109" s="82" t="s">
        <v>139</v>
      </c>
      <c r="D109" s="92"/>
      <c r="E109" s="84">
        <v>46023</v>
      </c>
      <c r="F109" s="87">
        <v>59.52</v>
      </c>
      <c r="G109" s="86">
        <f t="shared" si="11"/>
        <v>8332.8000000000011</v>
      </c>
      <c r="H109" s="87">
        <v>140</v>
      </c>
      <c r="I109" s="96"/>
      <c r="J109" s="32"/>
      <c r="K109" s="32"/>
      <c r="L109" s="45">
        <v>140</v>
      </c>
      <c r="M109" s="107"/>
      <c r="N109" s="36"/>
      <c r="O109" s="46"/>
      <c r="P109" s="38"/>
      <c r="Q109" s="39">
        <f t="shared" si="15"/>
        <v>140</v>
      </c>
    </row>
    <row r="110" spans="1:17" ht="28.5">
      <c r="A110" s="23">
        <v>108</v>
      </c>
      <c r="B110" s="99" t="s">
        <v>173</v>
      </c>
      <c r="C110" s="82" t="s">
        <v>139</v>
      </c>
      <c r="D110" s="92"/>
      <c r="E110" s="84"/>
      <c r="F110" s="85">
        <v>1</v>
      </c>
      <c r="G110" s="86">
        <f t="shared" si="11"/>
        <v>2320</v>
      </c>
      <c r="H110" s="87">
        <v>2320</v>
      </c>
      <c r="I110" s="91"/>
      <c r="J110" s="102"/>
      <c r="K110" s="33"/>
      <c r="L110" s="45">
        <v>0</v>
      </c>
      <c r="M110" s="35">
        <v>2215</v>
      </c>
      <c r="N110" s="43"/>
      <c r="O110" s="37"/>
      <c r="P110" s="38"/>
      <c r="Q110" s="39"/>
    </row>
    <row r="111" spans="1:17" ht="28.5">
      <c r="A111" s="23">
        <v>109</v>
      </c>
      <c r="B111" s="99" t="s">
        <v>174</v>
      </c>
      <c r="C111" s="82" t="s">
        <v>139</v>
      </c>
      <c r="D111" s="92"/>
      <c r="E111" s="84">
        <v>46296</v>
      </c>
      <c r="F111" s="87">
        <v>0.89</v>
      </c>
      <c r="G111" s="86">
        <f t="shared" si="11"/>
        <v>2189.4</v>
      </c>
      <c r="H111" s="87">
        <v>2460</v>
      </c>
      <c r="I111" s="91"/>
      <c r="J111" s="102"/>
      <c r="K111" s="33"/>
      <c r="L111" s="45">
        <f>2300</f>
        <v>2300</v>
      </c>
      <c r="M111" s="35"/>
      <c r="N111" s="43">
        <v>160</v>
      </c>
      <c r="O111" s="37"/>
      <c r="P111" s="38"/>
      <c r="Q111" s="39">
        <f t="shared" ref="Q111:Q119" si="16">L111+M111+N111+O111+P111</f>
        <v>2460</v>
      </c>
    </row>
    <row r="112" spans="1:17" ht="14.25">
      <c r="A112" s="23">
        <v>110</v>
      </c>
      <c r="B112" s="99" t="s">
        <v>175</v>
      </c>
      <c r="C112" s="82" t="s">
        <v>139</v>
      </c>
      <c r="D112" s="92"/>
      <c r="E112" s="84">
        <v>45658</v>
      </c>
      <c r="F112" s="94">
        <v>0.55640000000000001</v>
      </c>
      <c r="G112" s="94">
        <f t="shared" si="11"/>
        <v>7.2332000000000001</v>
      </c>
      <c r="H112" s="87">
        <v>13</v>
      </c>
      <c r="I112" s="91"/>
      <c r="J112" s="64"/>
      <c r="K112" s="61"/>
      <c r="L112" s="34">
        <v>0</v>
      </c>
      <c r="M112" s="42">
        <v>0</v>
      </c>
      <c r="N112" s="36">
        <v>13</v>
      </c>
      <c r="O112" s="46">
        <v>0</v>
      </c>
      <c r="P112" s="38"/>
      <c r="Q112" s="39">
        <f t="shared" si="16"/>
        <v>13</v>
      </c>
    </row>
    <row r="113" spans="1:17" ht="28.5">
      <c r="A113" s="23">
        <v>111</v>
      </c>
      <c r="B113" s="99" t="s">
        <v>176</v>
      </c>
      <c r="C113" s="82" t="s">
        <v>139</v>
      </c>
      <c r="D113" s="92"/>
      <c r="E113" s="84">
        <v>46874</v>
      </c>
      <c r="F113" s="87">
        <v>1.65</v>
      </c>
      <c r="G113" s="94">
        <f t="shared" si="11"/>
        <v>7697.25</v>
      </c>
      <c r="H113" s="87">
        <v>4665</v>
      </c>
      <c r="I113" s="91"/>
      <c r="J113" s="102"/>
      <c r="K113" s="33"/>
      <c r="L113" s="34">
        <f>4320</f>
        <v>4320</v>
      </c>
      <c r="M113" s="35">
        <v>100</v>
      </c>
      <c r="N113" s="36">
        <v>245</v>
      </c>
      <c r="O113" s="37"/>
      <c r="P113" s="38"/>
      <c r="Q113" s="39">
        <f t="shared" si="16"/>
        <v>4665</v>
      </c>
    </row>
    <row r="114" spans="1:17" ht="28.5">
      <c r="A114" s="23">
        <v>112</v>
      </c>
      <c r="B114" s="99" t="s">
        <v>177</v>
      </c>
      <c r="C114" s="82" t="s">
        <v>139</v>
      </c>
      <c r="D114" s="92"/>
      <c r="E114" s="84"/>
      <c r="F114" s="87">
        <v>11.984</v>
      </c>
      <c r="G114" s="86">
        <f t="shared" si="11"/>
        <v>3547.2640000000001</v>
      </c>
      <c r="H114" s="87">
        <v>296</v>
      </c>
      <c r="I114" s="96"/>
      <c r="J114" s="32"/>
      <c r="K114" s="33"/>
      <c r="L114" s="34"/>
      <c r="M114" s="35">
        <v>232</v>
      </c>
      <c r="N114" s="36">
        <v>45</v>
      </c>
      <c r="O114" s="50"/>
      <c r="P114" s="38"/>
      <c r="Q114" s="39">
        <f t="shared" si="16"/>
        <v>277</v>
      </c>
    </row>
    <row r="115" spans="1:17" ht="28.5">
      <c r="A115" s="23">
        <v>113</v>
      </c>
      <c r="B115" s="99" t="s">
        <v>178</v>
      </c>
      <c r="C115" s="82" t="s">
        <v>139</v>
      </c>
      <c r="D115" s="92"/>
      <c r="E115" s="84">
        <v>45901</v>
      </c>
      <c r="F115" s="87">
        <v>4.05</v>
      </c>
      <c r="G115" s="86">
        <f t="shared" si="11"/>
        <v>1490.3999999999999</v>
      </c>
      <c r="H115" s="87">
        <v>368</v>
      </c>
      <c r="I115" s="96"/>
      <c r="J115" s="32"/>
      <c r="K115" s="33"/>
      <c r="L115" s="34">
        <f t="shared" ref="L115:L116" si="17">250</f>
        <v>250</v>
      </c>
      <c r="M115" s="35">
        <v>118</v>
      </c>
      <c r="N115" s="36">
        <v>0</v>
      </c>
      <c r="O115" s="50"/>
      <c r="P115" s="38"/>
      <c r="Q115" s="39">
        <f t="shared" si="16"/>
        <v>368</v>
      </c>
    </row>
    <row r="116" spans="1:17" ht="28.5">
      <c r="A116" s="23">
        <v>114</v>
      </c>
      <c r="B116" s="99" t="s">
        <v>179</v>
      </c>
      <c r="C116" s="82" t="s">
        <v>139</v>
      </c>
      <c r="D116" s="92"/>
      <c r="E116" s="84">
        <v>45901</v>
      </c>
      <c r="F116" s="87">
        <v>4.05</v>
      </c>
      <c r="G116" s="86">
        <f t="shared" si="11"/>
        <v>1490.3999999999999</v>
      </c>
      <c r="H116" s="87">
        <v>368</v>
      </c>
      <c r="I116" s="96"/>
      <c r="J116" s="32"/>
      <c r="K116" s="33"/>
      <c r="L116" s="34">
        <f t="shared" si="17"/>
        <v>250</v>
      </c>
      <c r="M116" s="35">
        <v>118</v>
      </c>
      <c r="N116" s="36"/>
      <c r="O116" s="50"/>
      <c r="P116" s="38"/>
      <c r="Q116" s="39">
        <f t="shared" si="16"/>
        <v>368</v>
      </c>
    </row>
    <row r="117" spans="1:17" ht="28.5">
      <c r="A117" s="23">
        <v>115</v>
      </c>
      <c r="B117" s="99" t="s">
        <v>180</v>
      </c>
      <c r="C117" s="82" t="s">
        <v>20</v>
      </c>
      <c r="D117" s="100" t="s">
        <v>181</v>
      </c>
      <c r="E117" s="84">
        <v>46023</v>
      </c>
      <c r="F117" s="85">
        <v>750</v>
      </c>
      <c r="G117" s="86">
        <f t="shared" si="11"/>
        <v>2250</v>
      </c>
      <c r="H117" s="87">
        <v>3</v>
      </c>
      <c r="I117" s="91">
        <v>1100</v>
      </c>
      <c r="J117" s="32"/>
      <c r="K117" s="33"/>
      <c r="L117" s="34">
        <v>0</v>
      </c>
      <c r="M117" s="35"/>
      <c r="N117" s="36">
        <v>1100</v>
      </c>
      <c r="O117" s="50"/>
      <c r="P117" s="38"/>
      <c r="Q117" s="39">
        <f t="shared" si="16"/>
        <v>1100</v>
      </c>
    </row>
    <row r="118" spans="1:17" ht="42.75">
      <c r="A118" s="23">
        <v>116</v>
      </c>
      <c r="B118" s="99" t="s">
        <v>182</v>
      </c>
      <c r="C118" s="82" t="s">
        <v>139</v>
      </c>
      <c r="D118" s="100" t="s">
        <v>144</v>
      </c>
      <c r="E118" s="84"/>
      <c r="F118" s="87">
        <v>3.1410999999999998</v>
      </c>
      <c r="G118" s="86">
        <f t="shared" si="11"/>
        <v>9407.5944999999992</v>
      </c>
      <c r="H118" s="87">
        <v>2995</v>
      </c>
      <c r="I118" s="96"/>
      <c r="J118" s="33"/>
      <c r="K118" s="32"/>
      <c r="L118" s="45">
        <f>2600</f>
        <v>2600</v>
      </c>
      <c r="M118" s="35">
        <v>285</v>
      </c>
      <c r="N118" s="36">
        <v>95</v>
      </c>
      <c r="O118" s="37"/>
      <c r="P118" s="38"/>
      <c r="Q118" s="39">
        <f t="shared" si="16"/>
        <v>2980</v>
      </c>
    </row>
    <row r="119" spans="1:17" ht="28.5">
      <c r="A119" s="23">
        <v>117</v>
      </c>
      <c r="B119" s="99" t="s">
        <v>183</v>
      </c>
      <c r="C119" s="82" t="s">
        <v>139</v>
      </c>
      <c r="D119" s="92"/>
      <c r="E119" s="84"/>
      <c r="F119" s="87">
        <v>0.37</v>
      </c>
      <c r="G119" s="86">
        <f t="shared" si="11"/>
        <v>1850</v>
      </c>
      <c r="H119" s="87">
        <v>5000</v>
      </c>
      <c r="I119" s="96"/>
      <c r="J119" s="33"/>
      <c r="K119" s="32"/>
      <c r="L119" s="45">
        <v>5000</v>
      </c>
      <c r="M119" s="35">
        <v>0</v>
      </c>
      <c r="N119" s="36">
        <v>0</v>
      </c>
      <c r="O119" s="37"/>
      <c r="P119" s="38"/>
      <c r="Q119" s="39">
        <f t="shared" si="16"/>
        <v>5000</v>
      </c>
    </row>
    <row r="120" spans="1:17" ht="22.5" customHeight="1">
      <c r="A120" s="23">
        <v>118</v>
      </c>
      <c r="B120" s="108" t="s">
        <v>184</v>
      </c>
      <c r="C120" s="82" t="s">
        <v>139</v>
      </c>
      <c r="D120" s="100" t="s">
        <v>185</v>
      </c>
      <c r="E120" s="84">
        <v>45931</v>
      </c>
      <c r="F120" s="87">
        <v>360</v>
      </c>
      <c r="G120" s="86">
        <f t="shared" si="11"/>
        <v>2160</v>
      </c>
      <c r="H120" s="87">
        <v>6</v>
      </c>
      <c r="I120" s="91">
        <v>138</v>
      </c>
      <c r="J120" s="33"/>
      <c r="K120" s="32"/>
      <c r="L120" s="45"/>
      <c r="M120" s="35"/>
      <c r="N120" s="36">
        <v>138</v>
      </c>
      <c r="O120" s="37"/>
      <c r="P120" s="38"/>
      <c r="Q120" s="39"/>
    </row>
    <row r="121" spans="1:17" ht="14.25">
      <c r="A121" s="23">
        <v>119</v>
      </c>
      <c r="B121" s="99" t="s">
        <v>186</v>
      </c>
      <c r="C121" s="82" t="s">
        <v>139</v>
      </c>
      <c r="D121" s="92"/>
      <c r="E121" s="105">
        <v>45992</v>
      </c>
      <c r="F121" s="87">
        <v>369.15</v>
      </c>
      <c r="G121" s="86">
        <f t="shared" si="11"/>
        <v>369.15</v>
      </c>
      <c r="H121" s="87">
        <v>1</v>
      </c>
      <c r="I121" s="91"/>
      <c r="J121" s="32"/>
      <c r="K121" s="33"/>
      <c r="L121" s="109"/>
      <c r="M121" s="35"/>
      <c r="N121" s="43">
        <v>1</v>
      </c>
      <c r="O121" s="50"/>
      <c r="P121" s="38"/>
      <c r="Q121" s="39">
        <f t="shared" ref="Q121:Q138" si="18">L121+M121+N121+O121+P121</f>
        <v>1</v>
      </c>
    </row>
    <row r="122" spans="1:17" ht="14.25">
      <c r="A122" s="23">
        <v>120</v>
      </c>
      <c r="B122" s="99" t="s">
        <v>187</v>
      </c>
      <c r="C122" s="82" t="s">
        <v>139</v>
      </c>
      <c r="D122" s="92"/>
      <c r="E122" s="105">
        <v>45809</v>
      </c>
      <c r="F122" s="87">
        <v>9478.06</v>
      </c>
      <c r="G122" s="86">
        <f t="shared" si="11"/>
        <v>9478.06</v>
      </c>
      <c r="H122" s="87">
        <v>1</v>
      </c>
      <c r="I122" s="91">
        <v>3</v>
      </c>
      <c r="J122" s="32"/>
      <c r="K122" s="33"/>
      <c r="L122" s="109"/>
      <c r="M122" s="35"/>
      <c r="N122" s="43">
        <v>3</v>
      </c>
      <c r="O122" s="50"/>
      <c r="P122" s="38"/>
      <c r="Q122" s="39">
        <f t="shared" si="18"/>
        <v>3</v>
      </c>
    </row>
    <row r="123" spans="1:17" ht="42.75">
      <c r="A123" s="23">
        <v>121</v>
      </c>
      <c r="B123" s="99" t="s">
        <v>188</v>
      </c>
      <c r="C123" s="82" t="s">
        <v>139</v>
      </c>
      <c r="D123" s="92"/>
      <c r="E123" s="105">
        <v>45809</v>
      </c>
      <c r="F123" s="87">
        <v>7755.56</v>
      </c>
      <c r="G123" s="86">
        <f t="shared" si="11"/>
        <v>7755.56</v>
      </c>
      <c r="H123" s="87">
        <v>1</v>
      </c>
      <c r="I123" s="91">
        <v>5</v>
      </c>
      <c r="J123" s="32"/>
      <c r="K123" s="33"/>
      <c r="L123" s="109"/>
      <c r="M123" s="35"/>
      <c r="N123" s="43">
        <v>5</v>
      </c>
      <c r="O123" s="50"/>
      <c r="P123" s="38"/>
      <c r="Q123" s="39">
        <f t="shared" si="18"/>
        <v>5</v>
      </c>
    </row>
    <row r="124" spans="1:17" ht="28.5">
      <c r="A124" s="23">
        <v>122</v>
      </c>
      <c r="B124" s="99" t="s">
        <v>189</v>
      </c>
      <c r="C124" s="82" t="s">
        <v>139</v>
      </c>
      <c r="D124" s="92"/>
      <c r="E124" s="105">
        <v>45748</v>
      </c>
      <c r="F124" s="87">
        <v>1507.63</v>
      </c>
      <c r="G124" s="86">
        <f t="shared" si="11"/>
        <v>9045.7800000000007</v>
      </c>
      <c r="H124" s="87">
        <v>6</v>
      </c>
      <c r="I124" s="96"/>
      <c r="J124" s="32"/>
      <c r="K124" s="33"/>
      <c r="L124" s="34">
        <v>0</v>
      </c>
      <c r="M124" s="35"/>
      <c r="N124" s="43">
        <v>6</v>
      </c>
      <c r="O124" s="50"/>
      <c r="P124" s="38"/>
      <c r="Q124" s="39">
        <f t="shared" si="18"/>
        <v>6</v>
      </c>
    </row>
    <row r="125" spans="1:17" ht="14.25">
      <c r="A125" s="23">
        <v>123</v>
      </c>
      <c r="B125" s="99" t="s">
        <v>190</v>
      </c>
      <c r="C125" s="82" t="s">
        <v>139</v>
      </c>
      <c r="D125" s="92"/>
      <c r="E125" s="84">
        <v>45870</v>
      </c>
      <c r="F125" s="85">
        <v>2314.41</v>
      </c>
      <c r="G125" s="86">
        <f t="shared" si="11"/>
        <v>9257.64</v>
      </c>
      <c r="H125" s="87">
        <v>4</v>
      </c>
      <c r="I125" s="96"/>
      <c r="J125" s="32"/>
      <c r="K125" s="33"/>
      <c r="L125" s="34">
        <v>0</v>
      </c>
      <c r="M125" s="42"/>
      <c r="N125" s="43">
        <v>4</v>
      </c>
      <c r="O125" s="50"/>
      <c r="P125" s="38"/>
      <c r="Q125" s="39">
        <f t="shared" si="18"/>
        <v>4</v>
      </c>
    </row>
    <row r="126" spans="1:17" ht="14.25">
      <c r="A126" s="23">
        <v>124</v>
      </c>
      <c r="B126" s="99" t="s">
        <v>191</v>
      </c>
      <c r="C126" s="82" t="s">
        <v>139</v>
      </c>
      <c r="D126" s="92"/>
      <c r="E126" s="84">
        <v>46266</v>
      </c>
      <c r="F126" s="110">
        <v>1551.5</v>
      </c>
      <c r="G126" s="94">
        <f t="shared" si="11"/>
        <v>13963.5</v>
      </c>
      <c r="H126" s="87">
        <v>9</v>
      </c>
      <c r="I126" s="96"/>
      <c r="J126" s="33"/>
      <c r="K126" s="33"/>
      <c r="L126" s="34">
        <v>0</v>
      </c>
      <c r="M126" s="35"/>
      <c r="N126" s="43">
        <v>9</v>
      </c>
      <c r="O126" s="50"/>
      <c r="P126" s="38"/>
      <c r="Q126" s="39">
        <f t="shared" si="18"/>
        <v>9</v>
      </c>
    </row>
    <row r="127" spans="1:17" ht="14.25">
      <c r="A127" s="23">
        <v>125</v>
      </c>
      <c r="B127" s="99" t="s">
        <v>192</v>
      </c>
      <c r="C127" s="82" t="s">
        <v>139</v>
      </c>
      <c r="D127" s="100" t="s">
        <v>193</v>
      </c>
      <c r="E127" s="84">
        <v>46813</v>
      </c>
      <c r="F127" s="85">
        <v>124</v>
      </c>
      <c r="G127" s="86">
        <f t="shared" si="11"/>
        <v>248</v>
      </c>
      <c r="H127" s="87">
        <v>2</v>
      </c>
      <c r="I127" s="91">
        <v>2000</v>
      </c>
      <c r="J127" s="32"/>
      <c r="K127" s="32"/>
      <c r="L127" s="34"/>
      <c r="M127" s="35"/>
      <c r="N127" s="36">
        <v>2000</v>
      </c>
      <c r="O127" s="66"/>
      <c r="P127" s="111"/>
      <c r="Q127" s="39">
        <f t="shared" si="18"/>
        <v>2000</v>
      </c>
    </row>
    <row r="128" spans="1:17" ht="28.5">
      <c r="A128" s="23">
        <v>126</v>
      </c>
      <c r="B128" s="99" t="s">
        <v>194</v>
      </c>
      <c r="C128" s="82" t="s">
        <v>139</v>
      </c>
      <c r="D128" s="100" t="s">
        <v>181</v>
      </c>
      <c r="E128" s="84">
        <v>46813</v>
      </c>
      <c r="F128" s="85">
        <v>153</v>
      </c>
      <c r="G128" s="86">
        <f t="shared" si="11"/>
        <v>612</v>
      </c>
      <c r="H128" s="87">
        <v>4</v>
      </c>
      <c r="I128" s="91">
        <v>2000</v>
      </c>
      <c r="J128" s="32"/>
      <c r="K128" s="32"/>
      <c r="L128" s="34"/>
      <c r="M128" s="35"/>
      <c r="N128" s="36">
        <v>2000</v>
      </c>
      <c r="O128" s="66"/>
      <c r="P128" s="111"/>
      <c r="Q128" s="39">
        <f t="shared" si="18"/>
        <v>2000</v>
      </c>
    </row>
    <row r="129" spans="1:20" ht="14.25">
      <c r="A129" s="23">
        <v>127</v>
      </c>
      <c r="B129" s="99" t="s">
        <v>195</v>
      </c>
      <c r="C129" s="82" t="s">
        <v>139</v>
      </c>
      <c r="D129" s="92"/>
      <c r="E129" s="84">
        <v>46204</v>
      </c>
      <c r="F129" s="85">
        <v>172</v>
      </c>
      <c r="G129" s="86">
        <f t="shared" si="11"/>
        <v>860</v>
      </c>
      <c r="H129" s="87">
        <v>5</v>
      </c>
      <c r="I129" s="96"/>
      <c r="J129" s="32"/>
      <c r="K129" s="32"/>
      <c r="L129" s="34">
        <v>5</v>
      </c>
      <c r="M129" s="35"/>
      <c r="N129" s="36"/>
      <c r="O129" s="66"/>
      <c r="P129" s="111"/>
      <c r="Q129" s="39">
        <f t="shared" si="18"/>
        <v>5</v>
      </c>
    </row>
    <row r="130" spans="1:20" ht="14.25">
      <c r="A130" s="23">
        <v>128</v>
      </c>
      <c r="B130" s="99" t="s">
        <v>196</v>
      </c>
      <c r="C130" s="82" t="s">
        <v>139</v>
      </c>
      <c r="D130" s="100" t="s">
        <v>197</v>
      </c>
      <c r="E130" s="84">
        <v>46054</v>
      </c>
      <c r="F130" s="86">
        <v>189</v>
      </c>
      <c r="G130" s="86">
        <f t="shared" si="11"/>
        <v>2457</v>
      </c>
      <c r="H130" s="87">
        <v>13</v>
      </c>
      <c r="I130" s="91"/>
      <c r="J130" s="33"/>
      <c r="K130" s="33"/>
      <c r="L130" s="34">
        <v>4</v>
      </c>
      <c r="M130" s="35">
        <v>7</v>
      </c>
      <c r="N130" s="36">
        <v>0</v>
      </c>
      <c r="O130" s="37"/>
      <c r="P130" s="73">
        <v>1.46</v>
      </c>
      <c r="Q130" s="39">
        <f t="shared" si="18"/>
        <v>12.46</v>
      </c>
      <c r="R130" s="112"/>
      <c r="S130" s="112"/>
      <c r="T130" s="112"/>
    </row>
    <row r="131" spans="1:20" ht="14.25">
      <c r="A131" s="23">
        <v>129</v>
      </c>
      <c r="B131" s="99" t="s">
        <v>196</v>
      </c>
      <c r="C131" s="82" t="s">
        <v>139</v>
      </c>
      <c r="D131" s="100" t="s">
        <v>197</v>
      </c>
      <c r="E131" s="84">
        <v>46204</v>
      </c>
      <c r="F131" s="85">
        <v>212</v>
      </c>
      <c r="G131" s="86">
        <f t="shared" si="11"/>
        <v>5724</v>
      </c>
      <c r="H131" s="87">
        <v>27</v>
      </c>
      <c r="I131" s="96"/>
      <c r="J131" s="32"/>
      <c r="K131" s="33"/>
      <c r="L131" s="34">
        <v>20</v>
      </c>
      <c r="M131" s="35">
        <v>7</v>
      </c>
      <c r="N131" s="36"/>
      <c r="O131" s="66"/>
      <c r="P131" s="113"/>
      <c r="Q131" s="39">
        <f t="shared" si="18"/>
        <v>27</v>
      </c>
    </row>
    <row r="132" spans="1:20" ht="14.25">
      <c r="A132" s="23">
        <v>130</v>
      </c>
      <c r="B132" s="99" t="s">
        <v>198</v>
      </c>
      <c r="C132" s="82" t="s">
        <v>139</v>
      </c>
      <c r="D132" s="100" t="s">
        <v>197</v>
      </c>
      <c r="E132" s="84">
        <v>45992</v>
      </c>
      <c r="F132" s="85">
        <v>212</v>
      </c>
      <c r="G132" s="86">
        <f t="shared" si="11"/>
        <v>5088</v>
      </c>
      <c r="H132" s="87">
        <v>24</v>
      </c>
      <c r="I132" s="96"/>
      <c r="J132" s="32"/>
      <c r="K132" s="33"/>
      <c r="L132" s="34">
        <v>15</v>
      </c>
      <c r="M132" s="35">
        <v>6</v>
      </c>
      <c r="N132" s="36">
        <v>3</v>
      </c>
      <c r="O132" s="66"/>
      <c r="P132" s="113"/>
      <c r="Q132" s="39">
        <f t="shared" si="18"/>
        <v>24</v>
      </c>
    </row>
    <row r="133" spans="1:20" ht="14.25">
      <c r="A133" s="23">
        <v>131</v>
      </c>
      <c r="B133" s="104" t="s">
        <v>199</v>
      </c>
      <c r="C133" s="82" t="s">
        <v>139</v>
      </c>
      <c r="D133" s="100" t="s">
        <v>197</v>
      </c>
      <c r="E133" s="84">
        <v>46082</v>
      </c>
      <c r="F133" s="85">
        <v>344</v>
      </c>
      <c r="G133" s="86">
        <f t="shared" si="11"/>
        <v>4816</v>
      </c>
      <c r="H133" s="87">
        <v>14</v>
      </c>
      <c r="I133" s="96"/>
      <c r="J133" s="33"/>
      <c r="K133" s="33"/>
      <c r="L133" s="34">
        <v>0</v>
      </c>
      <c r="M133" s="35">
        <v>10</v>
      </c>
      <c r="N133" s="36">
        <v>4</v>
      </c>
      <c r="O133" s="37"/>
      <c r="P133" s="73"/>
      <c r="Q133" s="39">
        <f t="shared" si="18"/>
        <v>14</v>
      </c>
    </row>
    <row r="134" spans="1:20" ht="28.5">
      <c r="A134" s="23">
        <v>132</v>
      </c>
      <c r="B134" s="104" t="s">
        <v>200</v>
      </c>
      <c r="C134" s="82" t="s">
        <v>139</v>
      </c>
      <c r="D134" s="100" t="s">
        <v>197</v>
      </c>
      <c r="E134" s="84">
        <v>46082</v>
      </c>
      <c r="F134" s="85">
        <v>299</v>
      </c>
      <c r="G134" s="86">
        <f t="shared" si="11"/>
        <v>4784</v>
      </c>
      <c r="H134" s="87">
        <v>16</v>
      </c>
      <c r="I134" s="96"/>
      <c r="J134" s="64"/>
      <c r="K134" s="64"/>
      <c r="L134" s="34">
        <v>0</v>
      </c>
      <c r="M134" s="35">
        <v>16</v>
      </c>
      <c r="N134" s="65"/>
      <c r="O134" s="66"/>
      <c r="P134" s="111"/>
      <c r="Q134" s="39">
        <f t="shared" si="18"/>
        <v>16</v>
      </c>
    </row>
    <row r="135" spans="1:20" ht="28.5">
      <c r="A135" s="23">
        <v>133</v>
      </c>
      <c r="B135" s="104" t="s">
        <v>201</v>
      </c>
      <c r="C135" s="82"/>
      <c r="D135" s="100" t="s">
        <v>197</v>
      </c>
      <c r="E135" s="84">
        <v>46082</v>
      </c>
      <c r="F135" s="85">
        <v>299</v>
      </c>
      <c r="G135" s="86">
        <f t="shared" si="11"/>
        <v>1495</v>
      </c>
      <c r="H135" s="87">
        <v>5</v>
      </c>
      <c r="I135" s="96"/>
      <c r="J135" s="33"/>
      <c r="K135" s="33"/>
      <c r="L135" s="34">
        <v>0</v>
      </c>
      <c r="M135" s="35">
        <v>0</v>
      </c>
      <c r="N135" s="36">
        <v>5</v>
      </c>
      <c r="O135" s="37"/>
      <c r="P135" s="38"/>
      <c r="Q135" s="39">
        <f t="shared" si="18"/>
        <v>5</v>
      </c>
    </row>
    <row r="136" spans="1:20" ht="28.5">
      <c r="A136" s="23">
        <v>134</v>
      </c>
      <c r="B136" s="99" t="s">
        <v>202</v>
      </c>
      <c r="C136" s="82" t="s">
        <v>139</v>
      </c>
      <c r="D136" s="92"/>
      <c r="E136" s="84">
        <v>46054</v>
      </c>
      <c r="F136" s="94">
        <v>224</v>
      </c>
      <c r="G136" s="94">
        <f t="shared" si="11"/>
        <v>1568</v>
      </c>
      <c r="H136" s="87">
        <v>7</v>
      </c>
      <c r="I136" s="96"/>
      <c r="J136" s="33"/>
      <c r="K136" s="33"/>
      <c r="L136" s="34">
        <f>3</f>
        <v>3</v>
      </c>
      <c r="M136" s="35">
        <v>1</v>
      </c>
      <c r="N136" s="36">
        <v>3</v>
      </c>
      <c r="O136" s="37"/>
      <c r="P136" s="38"/>
      <c r="Q136" s="39">
        <f t="shared" si="18"/>
        <v>7</v>
      </c>
    </row>
    <row r="137" spans="1:20" ht="14.25">
      <c r="A137" s="23">
        <v>135</v>
      </c>
      <c r="B137" s="99" t="s">
        <v>203</v>
      </c>
      <c r="C137" s="82" t="s">
        <v>139</v>
      </c>
      <c r="D137" s="92"/>
      <c r="E137" s="84">
        <v>45901</v>
      </c>
      <c r="F137" s="94">
        <v>224</v>
      </c>
      <c r="G137" s="94">
        <f t="shared" si="11"/>
        <v>2688</v>
      </c>
      <c r="H137" s="87">
        <v>12</v>
      </c>
      <c r="I137" s="96"/>
      <c r="J137" s="33"/>
      <c r="K137" s="33"/>
      <c r="L137" s="34">
        <f>8</f>
        <v>8</v>
      </c>
      <c r="M137" s="35">
        <v>1</v>
      </c>
      <c r="N137" s="36">
        <v>3</v>
      </c>
      <c r="O137" s="37"/>
      <c r="P137" s="38"/>
      <c r="Q137" s="39">
        <f t="shared" si="18"/>
        <v>12</v>
      </c>
    </row>
    <row r="138" spans="1:20" ht="33" customHeight="1">
      <c r="A138" s="23">
        <v>136</v>
      </c>
      <c r="B138" s="58" t="s">
        <v>204</v>
      </c>
      <c r="C138" s="114" t="s">
        <v>139</v>
      </c>
      <c r="D138" s="114" t="s">
        <v>197</v>
      </c>
      <c r="E138" s="27">
        <v>46023</v>
      </c>
      <c r="F138" s="51">
        <v>90</v>
      </c>
      <c r="G138" s="86">
        <f t="shared" si="11"/>
        <v>2340</v>
      </c>
      <c r="H138" s="30">
        <v>26</v>
      </c>
      <c r="I138" s="60"/>
      <c r="J138" s="32"/>
      <c r="K138" s="33"/>
      <c r="L138" s="45">
        <v>0</v>
      </c>
      <c r="M138" s="42">
        <v>14</v>
      </c>
      <c r="N138" s="36">
        <v>12</v>
      </c>
      <c r="O138" s="50"/>
      <c r="P138" s="38"/>
      <c r="Q138" s="39">
        <f t="shared" si="18"/>
        <v>26</v>
      </c>
    </row>
    <row r="139" spans="1:20" ht="15">
      <c r="A139" s="23"/>
      <c r="B139" s="216" t="s">
        <v>205</v>
      </c>
      <c r="C139" s="217"/>
      <c r="D139" s="217"/>
      <c r="E139" s="217"/>
      <c r="F139" s="217"/>
      <c r="G139" s="217"/>
      <c r="H139" s="217"/>
      <c r="I139" s="60"/>
      <c r="J139" s="32"/>
      <c r="K139" s="33"/>
      <c r="L139" s="54"/>
      <c r="M139" s="42"/>
      <c r="N139" s="36"/>
      <c r="O139" s="50"/>
      <c r="P139" s="38"/>
      <c r="Q139" s="39"/>
    </row>
    <row r="140" spans="1:20" ht="38.25">
      <c r="A140" s="115">
        <v>1</v>
      </c>
      <c r="B140" s="116" t="s">
        <v>206</v>
      </c>
      <c r="C140" s="75" t="s">
        <v>207</v>
      </c>
      <c r="D140" s="117"/>
      <c r="E140" s="76">
        <v>45689</v>
      </c>
      <c r="F140" s="118">
        <v>1</v>
      </c>
      <c r="G140" s="29">
        <f t="shared" ref="G140:G158" si="19">F140*H140</f>
        <v>10</v>
      </c>
      <c r="H140" s="71">
        <v>10</v>
      </c>
      <c r="I140" s="60"/>
      <c r="J140" s="33"/>
      <c r="K140" s="33"/>
      <c r="L140" s="45"/>
      <c r="M140" s="35">
        <v>9</v>
      </c>
      <c r="N140" s="36"/>
      <c r="O140" s="50"/>
      <c r="P140" s="38"/>
      <c r="Q140" s="39">
        <f t="shared" ref="Q140:Q157" si="20">L140+M140+N140+O140+P140</f>
        <v>9</v>
      </c>
    </row>
    <row r="141" spans="1:20" ht="33" customHeight="1">
      <c r="A141" s="115">
        <v>2</v>
      </c>
      <c r="B141" s="116" t="s">
        <v>208</v>
      </c>
      <c r="C141" s="75" t="s">
        <v>207</v>
      </c>
      <c r="D141" s="117"/>
      <c r="E141" s="119">
        <v>46174</v>
      </c>
      <c r="F141" s="120">
        <v>93.84</v>
      </c>
      <c r="G141" s="29">
        <f t="shared" si="19"/>
        <v>4692</v>
      </c>
      <c r="H141" s="30">
        <v>50</v>
      </c>
      <c r="I141" s="60"/>
      <c r="J141" s="33"/>
      <c r="K141" s="33"/>
      <c r="L141" s="45"/>
      <c r="M141" s="35"/>
      <c r="N141" s="36">
        <v>50</v>
      </c>
      <c r="O141" s="50"/>
      <c r="P141" s="38"/>
      <c r="Q141" s="39">
        <f t="shared" si="20"/>
        <v>50</v>
      </c>
    </row>
    <row r="142" spans="1:20" ht="106.5" customHeight="1">
      <c r="A142" s="115">
        <v>3</v>
      </c>
      <c r="B142" s="121" t="s">
        <v>209</v>
      </c>
      <c r="C142" s="75" t="s">
        <v>207</v>
      </c>
      <c r="D142" s="117"/>
      <c r="E142" s="119">
        <v>46023</v>
      </c>
      <c r="F142" s="120">
        <v>83.76</v>
      </c>
      <c r="G142" s="29">
        <f t="shared" si="19"/>
        <v>837.6</v>
      </c>
      <c r="H142" s="30">
        <v>10</v>
      </c>
      <c r="I142" s="60"/>
      <c r="J142" s="33"/>
      <c r="K142" s="33"/>
      <c r="L142" s="45"/>
      <c r="M142" s="35"/>
      <c r="N142" s="36">
        <v>10</v>
      </c>
      <c r="O142" s="50"/>
      <c r="P142" s="38"/>
      <c r="Q142" s="39">
        <f t="shared" si="20"/>
        <v>10</v>
      </c>
    </row>
    <row r="143" spans="1:20" ht="45" customHeight="1">
      <c r="A143" s="115">
        <v>4</v>
      </c>
      <c r="B143" s="121" t="s">
        <v>210</v>
      </c>
      <c r="C143" s="75" t="s">
        <v>211</v>
      </c>
      <c r="D143" s="117"/>
      <c r="E143" s="119">
        <v>46235</v>
      </c>
      <c r="F143" s="120">
        <v>605.70000000000005</v>
      </c>
      <c r="G143" s="29">
        <f t="shared" si="19"/>
        <v>0</v>
      </c>
      <c r="H143" s="30">
        <v>0</v>
      </c>
      <c r="I143" s="60">
        <v>0</v>
      </c>
      <c r="J143" s="33"/>
      <c r="K143" s="33"/>
      <c r="L143" s="45"/>
      <c r="M143" s="35"/>
      <c r="N143" s="36">
        <v>0</v>
      </c>
      <c r="O143" s="50"/>
      <c r="P143" s="38"/>
      <c r="Q143" s="39">
        <f t="shared" si="20"/>
        <v>0</v>
      </c>
    </row>
    <row r="144" spans="1:20" ht="57" customHeight="1">
      <c r="A144" s="115">
        <v>5</v>
      </c>
      <c r="B144" s="122" t="s">
        <v>212</v>
      </c>
      <c r="C144" s="75" t="s">
        <v>207</v>
      </c>
      <c r="D144" s="117"/>
      <c r="E144" s="119">
        <v>45778</v>
      </c>
      <c r="F144" s="120">
        <v>7.2245799999999996</v>
      </c>
      <c r="G144" s="29">
        <f t="shared" si="19"/>
        <v>650.21219999999994</v>
      </c>
      <c r="H144" s="30">
        <v>90</v>
      </c>
      <c r="I144" s="60"/>
      <c r="J144" s="33"/>
      <c r="K144" s="33"/>
      <c r="L144" s="45"/>
      <c r="M144" s="35"/>
      <c r="N144" s="36">
        <v>90</v>
      </c>
      <c r="O144" s="50"/>
      <c r="P144" s="38"/>
      <c r="Q144" s="39">
        <f t="shared" si="20"/>
        <v>90</v>
      </c>
    </row>
    <row r="145" spans="1:17" ht="45.75" customHeight="1">
      <c r="A145" s="115">
        <v>6</v>
      </c>
      <c r="B145" s="116" t="s">
        <v>213</v>
      </c>
      <c r="C145" s="75" t="s">
        <v>207</v>
      </c>
      <c r="D145" s="117"/>
      <c r="E145" s="119">
        <v>46174</v>
      </c>
      <c r="F145" s="120">
        <v>165.97</v>
      </c>
      <c r="G145" s="29">
        <f t="shared" si="19"/>
        <v>13277.6</v>
      </c>
      <c r="H145" s="30">
        <v>80</v>
      </c>
      <c r="I145" s="60"/>
      <c r="J145" s="33"/>
      <c r="K145" s="33"/>
      <c r="L145" s="45"/>
      <c r="M145" s="35"/>
      <c r="N145" s="36">
        <v>80</v>
      </c>
      <c r="O145" s="50"/>
      <c r="P145" s="38"/>
      <c r="Q145" s="39">
        <f t="shared" si="20"/>
        <v>80</v>
      </c>
    </row>
    <row r="146" spans="1:17" ht="60.75" customHeight="1">
      <c r="A146" s="115">
        <v>7</v>
      </c>
      <c r="B146" s="116" t="s">
        <v>214</v>
      </c>
      <c r="C146" s="75" t="s">
        <v>207</v>
      </c>
      <c r="D146" s="123"/>
      <c r="E146" s="76">
        <v>45809</v>
      </c>
      <c r="F146" s="71">
        <v>35.29</v>
      </c>
      <c r="G146" s="29">
        <f t="shared" si="19"/>
        <v>705.8</v>
      </c>
      <c r="H146" s="30">
        <v>20</v>
      </c>
      <c r="I146" s="60"/>
      <c r="J146" s="33"/>
      <c r="K146" s="32"/>
      <c r="L146" s="45"/>
      <c r="M146" s="35"/>
      <c r="N146" s="43">
        <v>20</v>
      </c>
      <c r="O146" s="50"/>
      <c r="P146" s="38"/>
      <c r="Q146" s="39">
        <f t="shared" si="20"/>
        <v>20</v>
      </c>
    </row>
    <row r="147" spans="1:17" ht="63.75">
      <c r="A147" s="115">
        <v>8</v>
      </c>
      <c r="B147" s="122" t="s">
        <v>215</v>
      </c>
      <c r="C147" s="75" t="s">
        <v>207</v>
      </c>
      <c r="D147" s="123"/>
      <c r="E147" s="76">
        <v>45778</v>
      </c>
      <c r="F147" s="71">
        <v>7.2245600000000003</v>
      </c>
      <c r="G147" s="29">
        <f t="shared" si="19"/>
        <v>722.45600000000002</v>
      </c>
      <c r="H147" s="30">
        <v>100</v>
      </c>
      <c r="I147" s="60"/>
      <c r="J147" s="33"/>
      <c r="K147" s="32"/>
      <c r="L147" s="45"/>
      <c r="M147" s="35"/>
      <c r="N147" s="43">
        <v>100</v>
      </c>
      <c r="O147" s="50"/>
      <c r="P147" s="38"/>
      <c r="Q147" s="39">
        <f t="shared" si="20"/>
        <v>100</v>
      </c>
    </row>
    <row r="148" spans="1:17" ht="51">
      <c r="A148" s="115">
        <v>9</v>
      </c>
      <c r="B148" s="116" t="s">
        <v>216</v>
      </c>
      <c r="C148" s="75" t="s">
        <v>207</v>
      </c>
      <c r="D148" s="123"/>
      <c r="E148" s="76">
        <v>46143</v>
      </c>
      <c r="F148" s="71">
        <v>53.9</v>
      </c>
      <c r="G148" s="29">
        <f t="shared" si="19"/>
        <v>1078</v>
      </c>
      <c r="H148" s="30">
        <v>20</v>
      </c>
      <c r="I148" s="60"/>
      <c r="J148" s="33"/>
      <c r="K148" s="32"/>
      <c r="L148" s="45"/>
      <c r="M148" s="35"/>
      <c r="N148" s="43">
        <v>20</v>
      </c>
      <c r="O148" s="50"/>
      <c r="P148" s="38"/>
      <c r="Q148" s="39">
        <f t="shared" si="20"/>
        <v>20</v>
      </c>
    </row>
    <row r="149" spans="1:17" ht="51">
      <c r="A149" s="115">
        <v>10</v>
      </c>
      <c r="B149" s="116" t="s">
        <v>216</v>
      </c>
      <c r="C149" s="75" t="s">
        <v>207</v>
      </c>
      <c r="D149" s="123"/>
      <c r="E149" s="76">
        <v>46143</v>
      </c>
      <c r="F149" s="71">
        <v>53.9</v>
      </c>
      <c r="G149" s="29">
        <f t="shared" si="19"/>
        <v>1078</v>
      </c>
      <c r="H149" s="30">
        <v>20</v>
      </c>
      <c r="I149" s="60"/>
      <c r="J149" s="33"/>
      <c r="K149" s="32"/>
      <c r="L149" s="45"/>
      <c r="M149" s="35"/>
      <c r="N149" s="43">
        <v>20</v>
      </c>
      <c r="O149" s="50"/>
      <c r="P149" s="38"/>
      <c r="Q149" s="39">
        <f t="shared" si="20"/>
        <v>20</v>
      </c>
    </row>
    <row r="150" spans="1:17" ht="51">
      <c r="A150" s="115">
        <v>11</v>
      </c>
      <c r="B150" s="121" t="s">
        <v>217</v>
      </c>
      <c r="C150" s="75" t="s">
        <v>207</v>
      </c>
      <c r="D150" s="123"/>
      <c r="E150" s="76">
        <v>46296</v>
      </c>
      <c r="F150" s="71">
        <v>165.97</v>
      </c>
      <c r="G150" s="29">
        <f t="shared" si="19"/>
        <v>12447.75</v>
      </c>
      <c r="H150" s="30">
        <v>75</v>
      </c>
      <c r="I150" s="60"/>
      <c r="J150" s="33"/>
      <c r="K150" s="32"/>
      <c r="L150" s="45"/>
      <c r="M150" s="35"/>
      <c r="N150" s="43">
        <v>75</v>
      </c>
      <c r="O150" s="50"/>
      <c r="P150" s="38"/>
      <c r="Q150" s="39">
        <f t="shared" si="20"/>
        <v>75</v>
      </c>
    </row>
    <row r="151" spans="1:17" ht="76.5">
      <c r="A151" s="115">
        <v>12</v>
      </c>
      <c r="B151" s="116" t="s">
        <v>218</v>
      </c>
      <c r="C151" s="75" t="s">
        <v>207</v>
      </c>
      <c r="D151" s="123"/>
      <c r="E151" s="76">
        <v>45931</v>
      </c>
      <c r="F151" s="80">
        <v>7.4</v>
      </c>
      <c r="G151" s="29">
        <f t="shared" si="19"/>
        <v>0</v>
      </c>
      <c r="H151" s="30">
        <v>0</v>
      </c>
      <c r="I151" s="60"/>
      <c r="J151" s="33"/>
      <c r="K151" s="32"/>
      <c r="L151" s="45">
        <v>0</v>
      </c>
      <c r="M151" s="35"/>
      <c r="N151" s="43">
        <v>0</v>
      </c>
      <c r="O151" s="50"/>
      <c r="P151" s="38"/>
      <c r="Q151" s="39">
        <f t="shared" si="20"/>
        <v>0</v>
      </c>
    </row>
    <row r="152" spans="1:17" ht="51">
      <c r="A152" s="115">
        <v>13</v>
      </c>
      <c r="B152" s="116" t="s">
        <v>219</v>
      </c>
      <c r="C152" s="75" t="s">
        <v>207</v>
      </c>
      <c r="D152" s="123"/>
      <c r="E152" s="76">
        <v>45717</v>
      </c>
      <c r="F152" s="80">
        <v>234</v>
      </c>
      <c r="G152" s="29">
        <f t="shared" si="19"/>
        <v>8190</v>
      </c>
      <c r="H152" s="30">
        <v>35</v>
      </c>
      <c r="I152" s="60"/>
      <c r="J152" s="33"/>
      <c r="K152" s="32"/>
      <c r="L152" s="45"/>
      <c r="M152" s="35"/>
      <c r="N152" s="43"/>
      <c r="O152" s="50"/>
      <c r="P152" s="38"/>
      <c r="Q152" s="39">
        <f t="shared" si="20"/>
        <v>0</v>
      </c>
    </row>
    <row r="153" spans="1:17" ht="38.25">
      <c r="A153" s="115">
        <v>14</v>
      </c>
      <c r="B153" s="116" t="s">
        <v>220</v>
      </c>
      <c r="C153" s="75" t="s">
        <v>27</v>
      </c>
      <c r="D153" s="123"/>
      <c r="E153" s="76">
        <v>46235</v>
      </c>
      <c r="F153" s="71">
        <v>124.0107</v>
      </c>
      <c r="G153" s="29">
        <f t="shared" si="19"/>
        <v>4340.3744999999999</v>
      </c>
      <c r="H153" s="30">
        <v>35</v>
      </c>
      <c r="I153" s="60"/>
      <c r="J153" s="33"/>
      <c r="K153" s="32"/>
      <c r="L153" s="45"/>
      <c r="M153" s="35"/>
      <c r="N153" s="43"/>
      <c r="O153" s="50"/>
      <c r="P153" s="38"/>
      <c r="Q153" s="39">
        <f t="shared" si="20"/>
        <v>0</v>
      </c>
    </row>
    <row r="154" spans="1:17" ht="56.25" customHeight="1">
      <c r="A154" s="115">
        <v>15</v>
      </c>
      <c r="B154" s="116" t="s">
        <v>221</v>
      </c>
      <c r="C154" s="75" t="s">
        <v>27</v>
      </c>
      <c r="D154" s="123"/>
      <c r="E154" s="76">
        <v>46447</v>
      </c>
      <c r="F154" s="71">
        <v>49.49727</v>
      </c>
      <c r="G154" s="29">
        <f t="shared" si="19"/>
        <v>197.98908</v>
      </c>
      <c r="H154" s="30">
        <v>4</v>
      </c>
      <c r="I154" s="60">
        <v>40</v>
      </c>
      <c r="J154" s="33"/>
      <c r="K154" s="32"/>
      <c r="L154" s="45"/>
      <c r="M154" s="35"/>
      <c r="N154" s="43">
        <v>40</v>
      </c>
      <c r="O154" s="50"/>
      <c r="P154" s="38"/>
      <c r="Q154" s="39">
        <f t="shared" si="20"/>
        <v>40</v>
      </c>
    </row>
    <row r="155" spans="1:17" ht="63.75">
      <c r="A155" s="115">
        <v>16</v>
      </c>
      <c r="B155" s="122" t="s">
        <v>215</v>
      </c>
      <c r="C155" s="75" t="s">
        <v>207</v>
      </c>
      <c r="D155" s="123"/>
      <c r="E155" s="76">
        <v>45717</v>
      </c>
      <c r="F155" s="71">
        <v>7.2245699999999999</v>
      </c>
      <c r="G155" s="29">
        <f t="shared" si="19"/>
        <v>794.70270000000005</v>
      </c>
      <c r="H155" s="30">
        <v>110</v>
      </c>
      <c r="I155" s="60"/>
      <c r="J155" s="33"/>
      <c r="K155" s="32"/>
      <c r="L155" s="45"/>
      <c r="M155" s="35"/>
      <c r="N155" s="43">
        <v>110</v>
      </c>
      <c r="O155" s="50"/>
      <c r="P155" s="38"/>
      <c r="Q155" s="39">
        <f t="shared" si="20"/>
        <v>110</v>
      </c>
    </row>
    <row r="156" spans="1:17" ht="38.25">
      <c r="A156" s="115">
        <v>17</v>
      </c>
      <c r="B156" s="121" t="s">
        <v>222</v>
      </c>
      <c r="C156" s="75" t="s">
        <v>207</v>
      </c>
      <c r="D156" s="123"/>
      <c r="E156" s="76">
        <v>46447</v>
      </c>
      <c r="F156" s="80">
        <v>63</v>
      </c>
      <c r="G156" s="29">
        <f t="shared" si="19"/>
        <v>0</v>
      </c>
      <c r="H156" s="30">
        <v>0</v>
      </c>
      <c r="I156" s="60">
        <v>37</v>
      </c>
      <c r="J156" s="33"/>
      <c r="K156" s="32"/>
      <c r="L156" s="45"/>
      <c r="M156" s="35">
        <v>37</v>
      </c>
      <c r="N156" s="43"/>
      <c r="O156" s="50"/>
      <c r="P156" s="38"/>
      <c r="Q156" s="39">
        <f t="shared" si="20"/>
        <v>37</v>
      </c>
    </row>
    <row r="157" spans="1:17" ht="102">
      <c r="A157" s="115">
        <v>18</v>
      </c>
      <c r="B157" s="121" t="s">
        <v>223</v>
      </c>
      <c r="C157" s="75" t="s">
        <v>27</v>
      </c>
      <c r="D157" s="123"/>
      <c r="E157" s="76">
        <v>46419</v>
      </c>
      <c r="F157" s="80">
        <v>47.498109999999997</v>
      </c>
      <c r="G157" s="29">
        <f t="shared" si="19"/>
        <v>2374.9054999999998</v>
      </c>
      <c r="H157" s="30">
        <v>50</v>
      </c>
      <c r="I157" s="60"/>
      <c r="J157" s="33"/>
      <c r="K157" s="32"/>
      <c r="L157" s="45"/>
      <c r="M157" s="35"/>
      <c r="N157" s="43">
        <v>50</v>
      </c>
      <c r="O157" s="50"/>
      <c r="P157" s="38"/>
      <c r="Q157" s="39">
        <f t="shared" si="20"/>
        <v>50</v>
      </c>
    </row>
    <row r="158" spans="1:17" ht="51">
      <c r="A158" s="115">
        <v>19</v>
      </c>
      <c r="B158" s="124" t="s">
        <v>224</v>
      </c>
      <c r="C158" s="125" t="s">
        <v>207</v>
      </c>
      <c r="D158" s="126"/>
      <c r="E158" s="127">
        <v>45717</v>
      </c>
      <c r="F158" s="128">
        <v>262.73291999999998</v>
      </c>
      <c r="G158" s="29">
        <f t="shared" si="19"/>
        <v>3152.79504</v>
      </c>
      <c r="H158" s="30">
        <v>12</v>
      </c>
      <c r="I158" s="60"/>
      <c r="J158" s="32"/>
      <c r="K158" s="33"/>
      <c r="L158" s="45"/>
      <c r="M158" s="35">
        <v>12</v>
      </c>
      <c r="N158" s="43">
        <v>0</v>
      </c>
      <c r="O158" s="50"/>
      <c r="P158" s="38"/>
      <c r="Q158" s="39"/>
    </row>
    <row r="159" spans="1:17" ht="30" customHeight="1">
      <c r="A159" s="115">
        <v>20</v>
      </c>
      <c r="B159" s="129" t="s">
        <v>225</v>
      </c>
      <c r="C159" s="125" t="s">
        <v>139</v>
      </c>
      <c r="D159" s="126"/>
      <c r="E159" s="130"/>
      <c r="F159" s="131"/>
      <c r="G159" s="29">
        <f t="shared" ref="G159:G161" si="21">H159*F159</f>
        <v>0</v>
      </c>
      <c r="H159" s="30">
        <v>200</v>
      </c>
      <c r="I159" s="60"/>
      <c r="J159" s="32"/>
      <c r="K159" s="33"/>
      <c r="L159" s="54"/>
      <c r="M159" s="35"/>
      <c r="N159" s="43">
        <v>200</v>
      </c>
      <c r="O159" s="50"/>
      <c r="P159" s="38"/>
      <c r="Q159" s="39">
        <f t="shared" ref="Q159:Q167" si="22">L159+M159+N159+O159+P159</f>
        <v>200</v>
      </c>
    </row>
    <row r="160" spans="1:17" ht="38.25">
      <c r="A160" s="115">
        <v>21</v>
      </c>
      <c r="B160" s="129" t="s">
        <v>226</v>
      </c>
      <c r="C160" s="125" t="s">
        <v>139</v>
      </c>
      <c r="D160" s="126"/>
      <c r="E160" s="127">
        <v>46054</v>
      </c>
      <c r="F160" s="132">
        <v>2.61</v>
      </c>
      <c r="G160" s="29">
        <f t="shared" si="21"/>
        <v>1044</v>
      </c>
      <c r="H160" s="30">
        <v>400</v>
      </c>
      <c r="I160" s="60"/>
      <c r="J160" s="33" t="s">
        <v>0</v>
      </c>
      <c r="K160" s="33"/>
      <c r="L160" s="45"/>
      <c r="M160" s="35"/>
      <c r="N160" s="43">
        <v>400</v>
      </c>
      <c r="O160" s="50"/>
      <c r="P160" s="38"/>
      <c r="Q160" s="39">
        <f t="shared" si="22"/>
        <v>400</v>
      </c>
    </row>
    <row r="161" spans="1:19" ht="38.25">
      <c r="A161" s="115">
        <v>22</v>
      </c>
      <c r="B161" s="133" t="s">
        <v>227</v>
      </c>
      <c r="C161" s="125"/>
      <c r="D161" s="126"/>
      <c r="E161" s="127">
        <v>46204</v>
      </c>
      <c r="F161" s="132">
        <v>0</v>
      </c>
      <c r="G161" s="29">
        <f t="shared" si="21"/>
        <v>0</v>
      </c>
      <c r="H161" s="30">
        <v>790</v>
      </c>
      <c r="I161" s="60"/>
      <c r="J161" s="33"/>
      <c r="K161" s="33"/>
      <c r="L161" s="45">
        <v>0</v>
      </c>
      <c r="M161" s="35"/>
      <c r="N161" s="43">
        <v>790</v>
      </c>
      <c r="O161" s="50"/>
      <c r="P161" s="38"/>
      <c r="Q161" s="39">
        <f t="shared" si="22"/>
        <v>790</v>
      </c>
    </row>
    <row r="162" spans="1:19" ht="38.25">
      <c r="A162" s="115">
        <v>23</v>
      </c>
      <c r="B162" s="129" t="s">
        <v>228</v>
      </c>
      <c r="C162" s="125" t="s">
        <v>139</v>
      </c>
      <c r="D162" s="134"/>
      <c r="E162" s="127">
        <v>46054</v>
      </c>
      <c r="F162" s="128">
        <v>2.61</v>
      </c>
      <c r="G162" s="51">
        <f t="shared" ref="G162:G166" si="23">F162*H162</f>
        <v>3758.3999999999996</v>
      </c>
      <c r="H162" s="30">
        <v>1440</v>
      </c>
      <c r="I162" s="60"/>
      <c r="J162" s="33"/>
      <c r="K162" s="33"/>
      <c r="L162" s="45"/>
      <c r="M162" s="35"/>
      <c r="N162" s="43">
        <v>1440</v>
      </c>
      <c r="O162" s="50"/>
      <c r="P162" s="38"/>
      <c r="Q162" s="39">
        <f t="shared" si="22"/>
        <v>1440</v>
      </c>
    </row>
    <row r="163" spans="1:19" ht="38.25">
      <c r="A163" s="115">
        <v>24</v>
      </c>
      <c r="B163" s="129" t="s">
        <v>229</v>
      </c>
      <c r="C163" s="125" t="s">
        <v>139</v>
      </c>
      <c r="D163" s="134"/>
      <c r="E163" s="127">
        <v>46204</v>
      </c>
      <c r="F163" s="128">
        <v>0</v>
      </c>
      <c r="G163" s="51">
        <f t="shared" si="23"/>
        <v>0</v>
      </c>
      <c r="H163" s="30">
        <v>200</v>
      </c>
      <c r="I163" s="60"/>
      <c r="J163" s="33"/>
      <c r="K163" s="33"/>
      <c r="L163" s="45"/>
      <c r="M163" s="35">
        <v>199</v>
      </c>
      <c r="N163" s="43"/>
      <c r="O163" s="50"/>
      <c r="P163" s="38"/>
      <c r="Q163" s="39">
        <f t="shared" si="22"/>
        <v>199</v>
      </c>
    </row>
    <row r="164" spans="1:19" ht="38.25">
      <c r="A164" s="115">
        <v>25</v>
      </c>
      <c r="B164" s="129" t="s">
        <v>230</v>
      </c>
      <c r="C164" s="125" t="s">
        <v>139</v>
      </c>
      <c r="D164" s="126"/>
      <c r="E164" s="135">
        <v>46296</v>
      </c>
      <c r="F164" s="136">
        <v>1.31</v>
      </c>
      <c r="G164" s="51">
        <f t="shared" si="23"/>
        <v>7860</v>
      </c>
      <c r="H164" s="30">
        <v>6000</v>
      </c>
      <c r="I164" s="60"/>
      <c r="J164" s="33"/>
      <c r="K164" s="33"/>
      <c r="L164" s="45">
        <v>0</v>
      </c>
      <c r="M164" s="35"/>
      <c r="N164" s="36">
        <v>6000</v>
      </c>
      <c r="O164" s="50"/>
      <c r="P164" s="38"/>
      <c r="Q164" s="39">
        <f t="shared" si="22"/>
        <v>6000</v>
      </c>
    </row>
    <row r="165" spans="1:19" ht="51">
      <c r="A165" s="115">
        <v>26</v>
      </c>
      <c r="B165" s="129" t="s">
        <v>231</v>
      </c>
      <c r="C165" s="125" t="s">
        <v>139</v>
      </c>
      <c r="D165" s="126"/>
      <c r="E165" s="135">
        <v>46296</v>
      </c>
      <c r="F165" s="136">
        <v>3.54</v>
      </c>
      <c r="G165" s="51">
        <f t="shared" si="23"/>
        <v>42.480000000000004</v>
      </c>
      <c r="H165" s="30">
        <v>12</v>
      </c>
      <c r="I165" s="60"/>
      <c r="J165" s="33"/>
      <c r="K165" s="33"/>
      <c r="L165" s="45">
        <v>0</v>
      </c>
      <c r="M165" s="35">
        <v>12</v>
      </c>
      <c r="N165" s="36">
        <v>0</v>
      </c>
      <c r="O165" s="50"/>
      <c r="P165" s="38"/>
      <c r="Q165" s="39">
        <f t="shared" si="22"/>
        <v>12</v>
      </c>
    </row>
    <row r="166" spans="1:19" ht="38.25">
      <c r="A166" s="115">
        <v>27</v>
      </c>
      <c r="B166" s="129" t="s">
        <v>232</v>
      </c>
      <c r="C166" s="125" t="s">
        <v>139</v>
      </c>
      <c r="D166" s="126"/>
      <c r="E166" s="135">
        <v>46508</v>
      </c>
      <c r="F166" s="136">
        <v>1.46</v>
      </c>
      <c r="G166" s="51">
        <f t="shared" si="23"/>
        <v>452.59999999999997</v>
      </c>
      <c r="H166" s="30">
        <v>310</v>
      </c>
      <c r="I166" s="60"/>
      <c r="J166" s="33"/>
      <c r="K166" s="33"/>
      <c r="L166" s="45">
        <v>0</v>
      </c>
      <c r="M166" s="35"/>
      <c r="N166" s="36">
        <v>310</v>
      </c>
      <c r="O166" s="50"/>
      <c r="P166" s="38"/>
      <c r="Q166" s="39">
        <f t="shared" si="22"/>
        <v>310</v>
      </c>
    </row>
    <row r="167" spans="1:19" ht="25.5">
      <c r="A167" s="115">
        <v>28</v>
      </c>
      <c r="B167" s="116" t="s">
        <v>233</v>
      </c>
      <c r="C167" s="75" t="s">
        <v>139</v>
      </c>
      <c r="D167" s="123"/>
      <c r="E167" s="137"/>
      <c r="F167" s="80">
        <v>948</v>
      </c>
      <c r="G167" s="29">
        <f t="shared" ref="G167:G170" si="24">H167*F167</f>
        <v>3792</v>
      </c>
      <c r="H167" s="71">
        <v>4</v>
      </c>
      <c r="I167" s="60"/>
      <c r="J167" s="33"/>
      <c r="K167" s="33"/>
      <c r="L167" s="45">
        <v>4</v>
      </c>
      <c r="M167" s="35">
        <v>0</v>
      </c>
      <c r="N167" s="36"/>
      <c r="O167" s="50"/>
      <c r="P167" s="38"/>
      <c r="Q167" s="39">
        <f t="shared" si="22"/>
        <v>4</v>
      </c>
    </row>
    <row r="168" spans="1:19" ht="14.25">
      <c r="A168" s="115">
        <v>29</v>
      </c>
      <c r="B168" s="116" t="s">
        <v>234</v>
      </c>
      <c r="C168" s="75" t="s">
        <v>20</v>
      </c>
      <c r="D168" s="123"/>
      <c r="E168" s="137">
        <v>46388</v>
      </c>
      <c r="F168" s="71">
        <v>1</v>
      </c>
      <c r="G168" s="29">
        <f t="shared" si="24"/>
        <v>63</v>
      </c>
      <c r="H168" s="71">
        <v>63</v>
      </c>
      <c r="I168" s="60">
        <v>3150</v>
      </c>
      <c r="J168" s="33"/>
      <c r="K168" s="33"/>
      <c r="L168" s="45">
        <v>0</v>
      </c>
      <c r="M168" s="35">
        <v>3150</v>
      </c>
      <c r="N168" s="36"/>
      <c r="O168" s="50"/>
      <c r="P168" s="38"/>
      <c r="Q168" s="39">
        <f>L168+M168</f>
        <v>3150</v>
      </c>
    </row>
    <row r="169" spans="1:19" ht="20.25" customHeight="1">
      <c r="A169" s="115">
        <v>30</v>
      </c>
      <c r="B169" s="116" t="s">
        <v>235</v>
      </c>
      <c r="C169" s="75" t="s">
        <v>27</v>
      </c>
      <c r="D169" s="138"/>
      <c r="E169" s="119">
        <v>46419</v>
      </c>
      <c r="F169" s="71">
        <v>25.79</v>
      </c>
      <c r="G169" s="139">
        <f t="shared" si="24"/>
        <v>1031.5999999999999</v>
      </c>
      <c r="H169" s="71">
        <v>40</v>
      </c>
      <c r="I169" s="60"/>
      <c r="J169" s="64"/>
      <c r="K169" s="61"/>
      <c r="L169" s="34">
        <f>40</f>
        <v>40</v>
      </c>
      <c r="M169" s="42">
        <v>0</v>
      </c>
      <c r="N169" s="36"/>
      <c r="O169" s="50"/>
      <c r="P169" s="38"/>
      <c r="Q169" s="39">
        <f t="shared" ref="Q169:Q173" si="25">L169+M169+N169+O169+P169</f>
        <v>40</v>
      </c>
    </row>
    <row r="170" spans="1:19" ht="42.75">
      <c r="A170" s="115">
        <v>31</v>
      </c>
      <c r="B170" s="140" t="s">
        <v>236</v>
      </c>
      <c r="C170" s="141" t="s">
        <v>139</v>
      </c>
      <c r="D170" s="141"/>
      <c r="E170" s="142">
        <v>45931</v>
      </c>
      <c r="F170" s="143">
        <v>42.55</v>
      </c>
      <c r="G170" s="139">
        <f t="shared" si="24"/>
        <v>2084.9499999999998</v>
      </c>
      <c r="H170" s="144">
        <v>49</v>
      </c>
      <c r="I170" s="145"/>
      <c r="J170" s="32"/>
      <c r="K170" s="32"/>
      <c r="L170" s="45">
        <v>0</v>
      </c>
      <c r="M170" s="42">
        <v>49</v>
      </c>
      <c r="N170" s="53"/>
      <c r="O170" s="50"/>
      <c r="P170" s="38"/>
      <c r="Q170" s="39">
        <f t="shared" si="25"/>
        <v>49</v>
      </c>
      <c r="R170" s="32"/>
      <c r="S170" s="64"/>
    </row>
    <row r="171" spans="1:19" ht="17.25" customHeight="1">
      <c r="A171" s="115">
        <v>32</v>
      </c>
      <c r="B171" s="108" t="s">
        <v>237</v>
      </c>
      <c r="C171" s="141" t="s">
        <v>139</v>
      </c>
      <c r="D171" s="141"/>
      <c r="E171" s="69" t="s">
        <v>238</v>
      </c>
      <c r="F171" s="143">
        <v>30</v>
      </c>
      <c r="G171" s="154">
        <f t="shared" ref="G171:G181" si="26">F171*H171</f>
        <v>60</v>
      </c>
      <c r="H171" s="144">
        <v>2</v>
      </c>
      <c r="I171" s="144"/>
      <c r="J171" s="148"/>
      <c r="K171" s="148"/>
      <c r="L171" s="149">
        <v>0</v>
      </c>
      <c r="M171" s="150">
        <v>2</v>
      </c>
      <c r="N171" s="151">
        <v>0</v>
      </c>
      <c r="O171" s="152"/>
      <c r="P171" s="153"/>
      <c r="Q171" s="39">
        <f t="shared" si="25"/>
        <v>2</v>
      </c>
      <c r="R171" s="32"/>
      <c r="S171" s="64"/>
    </row>
    <row r="172" spans="1:19" ht="20.25" customHeight="1">
      <c r="A172" s="115">
        <v>33</v>
      </c>
      <c r="B172" s="155" t="s">
        <v>239</v>
      </c>
      <c r="C172" s="141" t="s">
        <v>139</v>
      </c>
      <c r="D172" s="141"/>
      <c r="E172" s="146">
        <v>46296</v>
      </c>
      <c r="F172" s="143">
        <v>30</v>
      </c>
      <c r="G172" s="154">
        <f t="shared" si="26"/>
        <v>150</v>
      </c>
      <c r="H172" s="144">
        <v>5</v>
      </c>
      <c r="I172" s="144"/>
      <c r="J172" s="148"/>
      <c r="K172" s="148"/>
      <c r="L172" s="149">
        <v>0</v>
      </c>
      <c r="M172" s="150">
        <v>5</v>
      </c>
      <c r="N172" s="151">
        <v>0</v>
      </c>
      <c r="O172" s="152"/>
      <c r="P172" s="153"/>
      <c r="Q172" s="39">
        <f t="shared" si="25"/>
        <v>5</v>
      </c>
      <c r="R172" s="32"/>
      <c r="S172" s="64"/>
    </row>
    <row r="173" spans="1:19" ht="18" customHeight="1">
      <c r="A173" s="115">
        <v>34</v>
      </c>
      <c r="B173" s="155" t="s">
        <v>240</v>
      </c>
      <c r="C173" s="141" t="s">
        <v>139</v>
      </c>
      <c r="D173" s="141"/>
      <c r="E173" s="146">
        <v>45992</v>
      </c>
      <c r="F173" s="143">
        <v>100</v>
      </c>
      <c r="G173" s="154">
        <f t="shared" si="26"/>
        <v>1000</v>
      </c>
      <c r="H173" s="144">
        <v>10</v>
      </c>
      <c r="I173" s="144"/>
      <c r="J173" s="148"/>
      <c r="K173" s="148"/>
      <c r="L173" s="149">
        <v>0</v>
      </c>
      <c r="M173" s="150">
        <v>10</v>
      </c>
      <c r="N173" s="151">
        <v>0</v>
      </c>
      <c r="O173" s="152"/>
      <c r="P173" s="153"/>
      <c r="Q173" s="39">
        <f t="shared" si="25"/>
        <v>10</v>
      </c>
      <c r="R173" s="32"/>
      <c r="S173" s="64"/>
    </row>
    <row r="174" spans="1:19" ht="17.25" customHeight="1">
      <c r="A174" s="115">
        <v>35</v>
      </c>
      <c r="B174" s="155" t="s">
        <v>241</v>
      </c>
      <c r="C174" s="141" t="s">
        <v>20</v>
      </c>
      <c r="D174" s="141" t="s">
        <v>144</v>
      </c>
      <c r="E174" s="146">
        <v>47696</v>
      </c>
      <c r="F174" s="143">
        <v>10</v>
      </c>
      <c r="G174" s="154">
        <f t="shared" si="26"/>
        <v>20</v>
      </c>
      <c r="H174" s="144">
        <v>2</v>
      </c>
      <c r="I174" s="147"/>
      <c r="J174" s="156" t="s">
        <v>0</v>
      </c>
      <c r="K174" s="148"/>
      <c r="L174" s="149">
        <v>0</v>
      </c>
      <c r="M174" s="150">
        <v>2</v>
      </c>
      <c r="N174" s="151">
        <v>0</v>
      </c>
      <c r="O174" s="152"/>
      <c r="P174" s="153"/>
      <c r="Q174" s="39">
        <f t="shared" ref="Q174:Q181" si="27">$L$174+M174+N174+O174+P174</f>
        <v>2</v>
      </c>
      <c r="R174" s="32"/>
      <c r="S174" s="64"/>
    </row>
    <row r="175" spans="1:19" ht="42.75">
      <c r="A175" s="115">
        <v>36</v>
      </c>
      <c r="B175" s="157" t="s">
        <v>242</v>
      </c>
      <c r="C175" s="141" t="s">
        <v>139</v>
      </c>
      <c r="D175" s="141"/>
      <c r="E175" s="158">
        <v>46082</v>
      </c>
      <c r="F175" s="143">
        <v>30.220400000000001</v>
      </c>
      <c r="G175" s="154">
        <f t="shared" si="26"/>
        <v>211.5428</v>
      </c>
      <c r="H175" s="144">
        <v>7</v>
      </c>
      <c r="I175" s="145"/>
      <c r="J175" s="32"/>
      <c r="K175" s="32"/>
      <c r="L175" s="45"/>
      <c r="M175" s="42">
        <v>0</v>
      </c>
      <c r="N175" s="43">
        <v>7</v>
      </c>
      <c r="O175" s="50"/>
      <c r="P175" s="38"/>
      <c r="Q175" s="39">
        <f t="shared" si="27"/>
        <v>7</v>
      </c>
      <c r="R175" s="32"/>
      <c r="S175" s="64"/>
    </row>
    <row r="176" spans="1:19" ht="28.5">
      <c r="A176" s="115">
        <v>37</v>
      </c>
      <c r="B176" s="157" t="s">
        <v>243</v>
      </c>
      <c r="C176" s="141" t="s">
        <v>139</v>
      </c>
      <c r="D176" s="141"/>
      <c r="E176" s="158">
        <v>45931</v>
      </c>
      <c r="F176" s="143">
        <v>40.404000000000003</v>
      </c>
      <c r="G176" s="154">
        <f t="shared" si="26"/>
        <v>40.404000000000003</v>
      </c>
      <c r="H176" s="144">
        <v>1</v>
      </c>
      <c r="I176" s="145"/>
      <c r="J176" s="32"/>
      <c r="K176" s="32"/>
      <c r="L176" s="45"/>
      <c r="M176" s="42">
        <v>1</v>
      </c>
      <c r="N176" s="43">
        <v>0</v>
      </c>
      <c r="O176" s="50"/>
      <c r="P176" s="38"/>
      <c r="Q176" s="39">
        <f t="shared" si="27"/>
        <v>1</v>
      </c>
      <c r="R176" s="32"/>
      <c r="S176" s="64"/>
    </row>
    <row r="177" spans="1:19" ht="57">
      <c r="A177" s="115">
        <v>38</v>
      </c>
      <c r="B177" s="157" t="s">
        <v>244</v>
      </c>
      <c r="C177" s="141" t="s">
        <v>245</v>
      </c>
      <c r="D177" s="141"/>
      <c r="E177" s="158">
        <v>46113</v>
      </c>
      <c r="F177" s="143">
        <v>774.15250000000003</v>
      </c>
      <c r="G177" s="154">
        <f t="shared" si="26"/>
        <v>1548.3050000000001</v>
      </c>
      <c r="H177" s="144">
        <v>2</v>
      </c>
      <c r="I177" s="60">
        <v>30</v>
      </c>
      <c r="J177" s="32"/>
      <c r="K177" s="32"/>
      <c r="L177" s="45"/>
      <c r="M177" s="42">
        <v>25</v>
      </c>
      <c r="N177" s="43">
        <v>0</v>
      </c>
      <c r="O177" s="50"/>
      <c r="P177" s="38"/>
      <c r="Q177" s="39">
        <f t="shared" si="27"/>
        <v>25</v>
      </c>
      <c r="R177" s="32"/>
      <c r="S177" s="64"/>
    </row>
    <row r="178" spans="1:19" ht="42.75">
      <c r="A178" s="115">
        <v>39</v>
      </c>
      <c r="B178" s="157" t="s">
        <v>246</v>
      </c>
      <c r="C178" s="141" t="s">
        <v>139</v>
      </c>
      <c r="D178" s="141"/>
      <c r="E178" s="158">
        <v>46054</v>
      </c>
      <c r="F178" s="143">
        <v>41.60051</v>
      </c>
      <c r="G178" s="154">
        <f t="shared" si="26"/>
        <v>540.80663000000004</v>
      </c>
      <c r="H178" s="144">
        <v>13</v>
      </c>
      <c r="I178" s="145"/>
      <c r="J178" s="32"/>
      <c r="K178" s="32"/>
      <c r="L178" s="45"/>
      <c r="M178" s="42">
        <v>8</v>
      </c>
      <c r="N178" s="43">
        <v>5</v>
      </c>
      <c r="O178" s="50"/>
      <c r="P178" s="38"/>
      <c r="Q178" s="39">
        <f t="shared" si="27"/>
        <v>13</v>
      </c>
      <c r="R178" s="32"/>
      <c r="S178" s="64"/>
    </row>
    <row r="179" spans="1:19" ht="42.75">
      <c r="A179" s="115">
        <v>40</v>
      </c>
      <c r="B179" s="157" t="s">
        <v>247</v>
      </c>
      <c r="C179" s="141" t="s">
        <v>139</v>
      </c>
      <c r="D179" s="141"/>
      <c r="E179" s="158">
        <v>45992</v>
      </c>
      <c r="F179" s="143">
        <v>31.228400000000001</v>
      </c>
      <c r="G179" s="154">
        <f t="shared" si="26"/>
        <v>312.28399999999999</v>
      </c>
      <c r="H179" s="144">
        <v>10</v>
      </c>
      <c r="I179" s="145"/>
      <c r="J179" s="32"/>
      <c r="K179" s="32"/>
      <c r="L179" s="45"/>
      <c r="M179" s="42">
        <v>5</v>
      </c>
      <c r="N179" s="43">
        <v>5</v>
      </c>
      <c r="O179" s="50"/>
      <c r="P179" s="38"/>
      <c r="Q179" s="39">
        <f t="shared" si="27"/>
        <v>10</v>
      </c>
      <c r="R179" s="32"/>
      <c r="S179" s="64"/>
    </row>
    <row r="180" spans="1:19" ht="57">
      <c r="A180" s="115">
        <v>41</v>
      </c>
      <c r="B180" s="157" t="s">
        <v>248</v>
      </c>
      <c r="C180" s="141" t="s">
        <v>139</v>
      </c>
      <c r="D180" s="141"/>
      <c r="E180" s="158">
        <v>45962</v>
      </c>
      <c r="F180" s="143">
        <v>11</v>
      </c>
      <c r="G180" s="154">
        <f t="shared" si="26"/>
        <v>1496</v>
      </c>
      <c r="H180" s="144">
        <v>136</v>
      </c>
      <c r="I180" s="145"/>
      <c r="J180" s="32"/>
      <c r="K180" s="32"/>
      <c r="L180" s="45">
        <v>50</v>
      </c>
      <c r="M180" s="42">
        <v>82</v>
      </c>
      <c r="N180" s="43">
        <v>48</v>
      </c>
      <c r="O180" s="50"/>
      <c r="P180" s="38"/>
      <c r="Q180" s="39">
        <f t="shared" si="27"/>
        <v>130</v>
      </c>
      <c r="R180" s="32"/>
      <c r="S180" s="64"/>
    </row>
    <row r="181" spans="1:19" ht="57">
      <c r="A181" s="115">
        <v>42</v>
      </c>
      <c r="B181" s="157" t="s">
        <v>249</v>
      </c>
      <c r="C181" s="141" t="s">
        <v>139</v>
      </c>
      <c r="D181" s="141"/>
      <c r="E181" s="158">
        <v>45962</v>
      </c>
      <c r="F181" s="143">
        <v>10.5</v>
      </c>
      <c r="G181" s="154">
        <f t="shared" si="26"/>
        <v>1428</v>
      </c>
      <c r="H181" s="144">
        <v>136</v>
      </c>
      <c r="I181" s="145"/>
      <c r="J181" s="32"/>
      <c r="K181" s="32"/>
      <c r="L181" s="45">
        <v>50</v>
      </c>
      <c r="M181" s="42">
        <v>82</v>
      </c>
      <c r="N181" s="43">
        <v>48</v>
      </c>
      <c r="O181" s="50"/>
      <c r="P181" s="38"/>
      <c r="Q181" s="39">
        <f t="shared" si="27"/>
        <v>130</v>
      </c>
      <c r="R181" s="32"/>
      <c r="S181" s="64"/>
    </row>
    <row r="182" spans="1:19" ht="128.25">
      <c r="A182" s="115">
        <v>43</v>
      </c>
      <c r="B182" s="140" t="s">
        <v>250</v>
      </c>
      <c r="C182" s="141" t="s">
        <v>139</v>
      </c>
      <c r="D182" s="141"/>
      <c r="E182" s="158">
        <v>45658</v>
      </c>
      <c r="F182" s="143">
        <v>2.0939999999999999</v>
      </c>
      <c r="G182" s="159">
        <f t="shared" ref="G182:G184" si="28">H182*F182</f>
        <v>0</v>
      </c>
      <c r="H182" s="144">
        <v>0</v>
      </c>
      <c r="I182" s="145"/>
      <c r="J182" s="32"/>
      <c r="K182" s="32"/>
      <c r="L182" s="45"/>
      <c r="M182" s="42">
        <v>0</v>
      </c>
      <c r="N182" s="43">
        <v>0</v>
      </c>
      <c r="O182" s="50"/>
      <c r="P182" s="38"/>
      <c r="Q182" s="39">
        <f t="shared" ref="Q182:Q184" si="29">L182+M182+N182+O182+P182</f>
        <v>0</v>
      </c>
      <c r="R182" s="32"/>
      <c r="S182" s="64"/>
    </row>
    <row r="183" spans="1:19" ht="14.25">
      <c r="A183" s="115">
        <v>44</v>
      </c>
      <c r="B183" s="140" t="s">
        <v>251</v>
      </c>
      <c r="C183" s="141" t="s">
        <v>139</v>
      </c>
      <c r="D183" s="141"/>
      <c r="E183" s="141"/>
      <c r="F183" s="143">
        <v>65</v>
      </c>
      <c r="G183" s="159">
        <f t="shared" si="28"/>
        <v>1300</v>
      </c>
      <c r="H183" s="144">
        <v>20</v>
      </c>
      <c r="I183" s="145"/>
      <c r="J183" s="32"/>
      <c r="K183" s="32"/>
      <c r="L183" s="45">
        <v>20</v>
      </c>
      <c r="M183" s="160"/>
      <c r="N183" s="53"/>
      <c r="O183" s="50"/>
      <c r="P183" s="38"/>
      <c r="Q183" s="39">
        <f t="shared" si="29"/>
        <v>20</v>
      </c>
      <c r="R183" s="32"/>
      <c r="S183" s="64"/>
    </row>
    <row r="184" spans="1:19" ht="18.75" customHeight="1">
      <c r="A184" s="115">
        <v>45</v>
      </c>
      <c r="B184" s="140" t="s">
        <v>252</v>
      </c>
      <c r="C184" s="141" t="s">
        <v>139</v>
      </c>
      <c r="D184" s="141"/>
      <c r="E184" s="141"/>
      <c r="F184" s="143">
        <v>150</v>
      </c>
      <c r="G184" s="159">
        <f t="shared" si="28"/>
        <v>1500</v>
      </c>
      <c r="H184" s="144">
        <v>10</v>
      </c>
      <c r="I184" s="145"/>
      <c r="J184" s="32"/>
      <c r="K184" s="32"/>
      <c r="L184" s="45">
        <v>10</v>
      </c>
      <c r="M184" s="160"/>
      <c r="N184" s="53"/>
      <c r="O184" s="50"/>
      <c r="P184" s="38"/>
      <c r="Q184" s="39">
        <f t="shared" si="29"/>
        <v>10</v>
      </c>
      <c r="R184" s="32"/>
      <c r="S184" s="64"/>
    </row>
    <row r="185" spans="1:19" ht="24" customHeight="1">
      <c r="A185" s="115"/>
      <c r="B185" s="218" t="s">
        <v>253</v>
      </c>
      <c r="C185" s="217"/>
      <c r="D185" s="217"/>
      <c r="E185" s="217"/>
      <c r="F185" s="217"/>
      <c r="G185" s="219"/>
      <c r="H185" s="161"/>
      <c r="I185" s="162"/>
      <c r="J185" s="33" t="s">
        <v>0</v>
      </c>
      <c r="K185" s="32"/>
      <c r="L185" s="54"/>
      <c r="M185" s="160"/>
      <c r="N185" s="53"/>
      <c r="O185" s="50"/>
      <c r="P185" s="38"/>
      <c r="Q185" s="39"/>
      <c r="R185" s="32"/>
      <c r="S185" s="64">
        <v>0</v>
      </c>
    </row>
    <row r="186" spans="1:19" ht="42.75">
      <c r="A186" s="163">
        <v>1</v>
      </c>
      <c r="B186" s="164" t="s">
        <v>254</v>
      </c>
      <c r="C186" s="165" t="s">
        <v>139</v>
      </c>
      <c r="D186" s="166"/>
      <c r="E186" s="167">
        <v>45839</v>
      </c>
      <c r="F186" s="154">
        <v>150</v>
      </c>
      <c r="G186" s="159">
        <f>H186*F186</f>
        <v>95400</v>
      </c>
      <c r="H186" s="168">
        <v>636</v>
      </c>
      <c r="I186" s="169"/>
      <c r="J186" s="32"/>
      <c r="K186" s="32"/>
      <c r="L186" s="34">
        <v>0</v>
      </c>
      <c r="M186" s="35">
        <v>556</v>
      </c>
      <c r="N186" s="36">
        <v>80</v>
      </c>
      <c r="O186" s="37"/>
      <c r="P186" s="38"/>
      <c r="Q186" s="39">
        <f t="shared" ref="Q186:Q187" si="30">L186+M186+N186</f>
        <v>636</v>
      </c>
    </row>
    <row r="187" spans="1:19" ht="14.25">
      <c r="A187" s="163">
        <v>2</v>
      </c>
      <c r="B187" s="164" t="s">
        <v>255</v>
      </c>
      <c r="C187" s="165" t="s">
        <v>139</v>
      </c>
      <c r="D187" s="166" t="s">
        <v>256</v>
      </c>
      <c r="E187" s="167">
        <v>45748</v>
      </c>
      <c r="F187" s="154">
        <v>300</v>
      </c>
      <c r="G187" s="170">
        <f t="shared" ref="G187:G202" si="31">F187*H187</f>
        <v>16500</v>
      </c>
      <c r="H187" s="168">
        <v>55</v>
      </c>
      <c r="I187" s="169"/>
      <c r="J187" s="32"/>
      <c r="K187" s="32"/>
      <c r="L187" s="34">
        <v>0</v>
      </c>
      <c r="M187" s="35">
        <v>55</v>
      </c>
      <c r="N187" s="36"/>
      <c r="O187" s="37"/>
      <c r="P187" s="38"/>
      <c r="Q187" s="39">
        <f t="shared" si="30"/>
        <v>55</v>
      </c>
    </row>
    <row r="188" spans="1:19" ht="12.75">
      <c r="A188" s="163">
        <v>3</v>
      </c>
      <c r="B188" s="171" t="s">
        <v>257</v>
      </c>
      <c r="C188" s="165" t="s">
        <v>20</v>
      </c>
      <c r="D188" s="166" t="s">
        <v>258</v>
      </c>
      <c r="E188" s="167">
        <v>45748</v>
      </c>
      <c r="F188" s="154">
        <v>415.2</v>
      </c>
      <c r="G188" s="170">
        <f t="shared" si="31"/>
        <v>1245.5999999999999</v>
      </c>
      <c r="H188" s="168">
        <v>3</v>
      </c>
      <c r="I188" s="169">
        <v>2592</v>
      </c>
      <c r="J188" s="32"/>
      <c r="K188" s="32"/>
      <c r="L188" s="34">
        <v>0</v>
      </c>
      <c r="M188" s="35">
        <v>2592</v>
      </c>
      <c r="N188" s="36"/>
      <c r="O188" s="37"/>
      <c r="P188" s="38"/>
      <c r="Q188" s="39">
        <f t="shared" ref="Q188:Q206" si="32">L188+M188+N188+O188+P188</f>
        <v>2592</v>
      </c>
    </row>
    <row r="189" spans="1:19" ht="31.5" customHeight="1">
      <c r="A189" s="163">
        <v>4</v>
      </c>
      <c r="B189" s="172" t="s">
        <v>259</v>
      </c>
      <c r="C189" s="173" t="s">
        <v>139</v>
      </c>
      <c r="D189" s="174"/>
      <c r="E189" s="167"/>
      <c r="F189" s="154">
        <v>26.35</v>
      </c>
      <c r="G189" s="170">
        <f t="shared" si="31"/>
        <v>52.7</v>
      </c>
      <c r="H189" s="168">
        <v>2</v>
      </c>
      <c r="I189" s="169"/>
      <c r="J189" s="32"/>
      <c r="K189" s="32"/>
      <c r="L189" s="34">
        <v>0</v>
      </c>
      <c r="M189" s="35"/>
      <c r="N189" s="36">
        <v>2</v>
      </c>
      <c r="O189" s="37"/>
      <c r="P189" s="38"/>
      <c r="Q189" s="39">
        <f t="shared" si="32"/>
        <v>2</v>
      </c>
    </row>
    <row r="190" spans="1:19" ht="12.75">
      <c r="A190" s="163">
        <v>5</v>
      </c>
      <c r="B190" s="171" t="s">
        <v>260</v>
      </c>
      <c r="C190" s="173" t="s">
        <v>20</v>
      </c>
      <c r="D190" s="166" t="s">
        <v>261</v>
      </c>
      <c r="E190" s="167"/>
      <c r="F190" s="154">
        <v>78.62</v>
      </c>
      <c r="G190" s="170">
        <f t="shared" si="31"/>
        <v>314.48</v>
      </c>
      <c r="H190" s="168">
        <v>4</v>
      </c>
      <c r="I190" s="169">
        <v>200</v>
      </c>
      <c r="J190" s="32"/>
      <c r="K190" s="32"/>
      <c r="L190" s="34">
        <v>0</v>
      </c>
      <c r="M190" s="35"/>
      <c r="N190" s="36">
        <v>200</v>
      </c>
      <c r="O190" s="37"/>
      <c r="P190" s="38"/>
      <c r="Q190" s="39">
        <f t="shared" si="32"/>
        <v>200</v>
      </c>
    </row>
    <row r="191" spans="1:19" ht="14.25">
      <c r="A191" s="163">
        <v>6</v>
      </c>
      <c r="B191" s="175" t="s">
        <v>262</v>
      </c>
      <c r="C191" s="173" t="s">
        <v>263</v>
      </c>
      <c r="D191" s="166" t="s">
        <v>264</v>
      </c>
      <c r="E191" s="167">
        <v>45870</v>
      </c>
      <c r="F191" s="154">
        <v>24.65</v>
      </c>
      <c r="G191" s="170">
        <f t="shared" si="31"/>
        <v>49.3</v>
      </c>
      <c r="H191" s="168">
        <v>2</v>
      </c>
      <c r="I191" s="169"/>
      <c r="J191" s="32"/>
      <c r="K191" s="32"/>
      <c r="L191" s="34">
        <v>0</v>
      </c>
      <c r="M191" s="35">
        <v>2</v>
      </c>
      <c r="N191" s="36"/>
      <c r="O191" s="37"/>
      <c r="P191" s="38"/>
      <c r="Q191" s="39">
        <f t="shared" si="32"/>
        <v>2</v>
      </c>
    </row>
    <row r="192" spans="1:19" ht="25.5">
      <c r="A192" s="163">
        <v>7</v>
      </c>
      <c r="B192" s="176" t="s">
        <v>265</v>
      </c>
      <c r="C192" s="173" t="s">
        <v>20</v>
      </c>
      <c r="D192" s="166" t="s">
        <v>258</v>
      </c>
      <c r="E192" s="167">
        <v>45931</v>
      </c>
      <c r="F192" s="154">
        <v>1003.36</v>
      </c>
      <c r="G192" s="170">
        <f t="shared" si="31"/>
        <v>1003.36</v>
      </c>
      <c r="H192" s="168">
        <v>1</v>
      </c>
      <c r="I192" s="169">
        <v>860</v>
      </c>
      <c r="J192" s="32"/>
      <c r="K192" s="32"/>
      <c r="L192" s="34">
        <v>0</v>
      </c>
      <c r="M192" s="35">
        <v>860</v>
      </c>
      <c r="N192" s="36"/>
      <c r="O192" s="37"/>
      <c r="P192" s="38"/>
      <c r="Q192" s="39">
        <f t="shared" si="32"/>
        <v>860</v>
      </c>
    </row>
    <row r="193" spans="1:17" ht="42.75">
      <c r="A193" s="163">
        <v>8</v>
      </c>
      <c r="B193" s="164" t="s">
        <v>266</v>
      </c>
      <c r="C193" s="173" t="s">
        <v>139</v>
      </c>
      <c r="D193" s="174"/>
      <c r="E193" s="167"/>
      <c r="F193" s="154">
        <v>21.67</v>
      </c>
      <c r="G193" s="170">
        <f t="shared" si="31"/>
        <v>108350.00000000001</v>
      </c>
      <c r="H193" s="168">
        <v>5000</v>
      </c>
      <c r="I193" s="169"/>
      <c r="J193" s="32"/>
      <c r="K193" s="32"/>
      <c r="L193" s="34">
        <v>5000</v>
      </c>
      <c r="M193" s="35"/>
      <c r="N193" s="36"/>
      <c r="O193" s="37"/>
      <c r="P193" s="38"/>
      <c r="Q193" s="39">
        <f t="shared" si="32"/>
        <v>5000</v>
      </c>
    </row>
    <row r="194" spans="1:17" ht="41.25" customHeight="1">
      <c r="A194" s="163">
        <v>9</v>
      </c>
      <c r="B194" s="176" t="s">
        <v>267</v>
      </c>
      <c r="C194" s="173" t="s">
        <v>20</v>
      </c>
      <c r="D194" s="166" t="s">
        <v>268</v>
      </c>
      <c r="E194" s="167"/>
      <c r="F194" s="154">
        <v>1124.48</v>
      </c>
      <c r="G194" s="170">
        <f t="shared" si="31"/>
        <v>1124.48</v>
      </c>
      <c r="H194" s="168">
        <v>1</v>
      </c>
      <c r="I194" s="169">
        <v>36</v>
      </c>
      <c r="J194" s="32"/>
      <c r="K194" s="32"/>
      <c r="L194" s="34">
        <v>0</v>
      </c>
      <c r="M194" s="35">
        <v>36</v>
      </c>
      <c r="N194" s="36"/>
      <c r="O194" s="37"/>
      <c r="P194" s="38"/>
      <c r="Q194" s="39">
        <f t="shared" si="32"/>
        <v>36</v>
      </c>
    </row>
    <row r="195" spans="1:17" ht="25.5">
      <c r="A195" s="163">
        <v>10</v>
      </c>
      <c r="B195" s="176" t="s">
        <v>269</v>
      </c>
      <c r="C195" s="173" t="s">
        <v>20</v>
      </c>
      <c r="D195" s="166" t="s">
        <v>270</v>
      </c>
      <c r="E195" s="167">
        <v>45870</v>
      </c>
      <c r="F195" s="154">
        <v>58.65</v>
      </c>
      <c r="G195" s="170">
        <f t="shared" si="31"/>
        <v>703.8</v>
      </c>
      <c r="H195" s="168">
        <v>12</v>
      </c>
      <c r="I195" s="169">
        <v>1140</v>
      </c>
      <c r="J195" s="32"/>
      <c r="K195" s="32"/>
      <c r="L195" s="34">
        <v>0</v>
      </c>
      <c r="M195" s="35">
        <v>1140</v>
      </c>
      <c r="N195" s="36"/>
      <c r="O195" s="37"/>
      <c r="P195" s="38"/>
      <c r="Q195" s="39">
        <f t="shared" si="32"/>
        <v>1140</v>
      </c>
    </row>
    <row r="196" spans="1:17" ht="42.75">
      <c r="A196" s="163">
        <v>11</v>
      </c>
      <c r="B196" s="164" t="s">
        <v>271</v>
      </c>
      <c r="C196" s="173" t="s">
        <v>20</v>
      </c>
      <c r="D196" s="166" t="s">
        <v>261</v>
      </c>
      <c r="E196" s="167">
        <v>45717</v>
      </c>
      <c r="F196" s="154">
        <v>559.26</v>
      </c>
      <c r="G196" s="170">
        <f t="shared" si="31"/>
        <v>559.26</v>
      </c>
      <c r="H196" s="168">
        <v>1</v>
      </c>
      <c r="I196" s="169">
        <v>19</v>
      </c>
      <c r="J196" s="32"/>
      <c r="K196" s="32"/>
      <c r="L196" s="34">
        <v>0</v>
      </c>
      <c r="M196" s="35">
        <v>19</v>
      </c>
      <c r="N196" s="36"/>
      <c r="O196" s="37"/>
      <c r="P196" s="38"/>
      <c r="Q196" s="39">
        <f t="shared" si="32"/>
        <v>19</v>
      </c>
    </row>
    <row r="197" spans="1:17" ht="42.75">
      <c r="A197" s="163">
        <v>12</v>
      </c>
      <c r="B197" s="164" t="s">
        <v>272</v>
      </c>
      <c r="C197" s="173" t="s">
        <v>20</v>
      </c>
      <c r="D197" s="166" t="s">
        <v>258</v>
      </c>
      <c r="E197" s="167">
        <v>45931</v>
      </c>
      <c r="F197" s="154">
        <v>502.32</v>
      </c>
      <c r="G197" s="170">
        <f t="shared" si="31"/>
        <v>502.32</v>
      </c>
      <c r="H197" s="168">
        <v>1</v>
      </c>
      <c r="I197" s="169">
        <v>200</v>
      </c>
      <c r="J197" s="32"/>
      <c r="K197" s="32"/>
      <c r="L197" s="34">
        <v>0</v>
      </c>
      <c r="M197" s="35">
        <v>200</v>
      </c>
      <c r="N197" s="36"/>
      <c r="O197" s="37"/>
      <c r="P197" s="38"/>
      <c r="Q197" s="39">
        <f t="shared" si="32"/>
        <v>200</v>
      </c>
    </row>
    <row r="198" spans="1:17" ht="57">
      <c r="A198" s="163">
        <v>13</v>
      </c>
      <c r="B198" s="177" t="s">
        <v>273</v>
      </c>
      <c r="C198" s="173" t="s">
        <v>20</v>
      </c>
      <c r="D198" s="166" t="s">
        <v>258</v>
      </c>
      <c r="E198" s="167">
        <v>45931</v>
      </c>
      <c r="F198" s="154">
        <v>948.11</v>
      </c>
      <c r="G198" s="170">
        <f t="shared" si="31"/>
        <v>948.11</v>
      </c>
      <c r="H198" s="168">
        <v>1</v>
      </c>
      <c r="I198" s="169">
        <v>305</v>
      </c>
      <c r="J198" s="32"/>
      <c r="K198" s="32"/>
      <c r="L198" s="34">
        <v>0</v>
      </c>
      <c r="M198" s="35">
        <v>305</v>
      </c>
      <c r="N198" s="36"/>
      <c r="O198" s="37"/>
      <c r="P198" s="38"/>
      <c r="Q198" s="39">
        <f t="shared" si="32"/>
        <v>305</v>
      </c>
    </row>
    <row r="199" spans="1:17" ht="28.5">
      <c r="A199" s="163">
        <v>14</v>
      </c>
      <c r="B199" s="164" t="s">
        <v>274</v>
      </c>
      <c r="C199" s="173" t="s">
        <v>20</v>
      </c>
      <c r="D199" s="166" t="s">
        <v>270</v>
      </c>
      <c r="E199" s="167">
        <v>46692</v>
      </c>
      <c r="F199" s="154">
        <v>202.71</v>
      </c>
      <c r="G199" s="170">
        <f t="shared" si="31"/>
        <v>1013.5500000000001</v>
      </c>
      <c r="H199" s="168">
        <v>5</v>
      </c>
      <c r="I199" s="169">
        <v>470</v>
      </c>
      <c r="J199" s="32"/>
      <c r="K199" s="32"/>
      <c r="L199" s="34">
        <f>300</f>
        <v>300</v>
      </c>
      <c r="M199" s="35">
        <v>100</v>
      </c>
      <c r="N199" s="36">
        <v>70</v>
      </c>
      <c r="O199" s="37"/>
      <c r="P199" s="38"/>
      <c r="Q199" s="39">
        <f t="shared" si="32"/>
        <v>470</v>
      </c>
    </row>
    <row r="200" spans="1:17" ht="14.25">
      <c r="A200" s="163">
        <v>15</v>
      </c>
      <c r="B200" s="175" t="s">
        <v>275</v>
      </c>
      <c r="C200" s="173" t="s">
        <v>20</v>
      </c>
      <c r="D200" s="166" t="s">
        <v>270</v>
      </c>
      <c r="E200" s="167">
        <v>46357</v>
      </c>
      <c r="F200" s="154">
        <v>54.82</v>
      </c>
      <c r="G200" s="170">
        <f t="shared" si="31"/>
        <v>54.82</v>
      </c>
      <c r="H200" s="168">
        <v>1</v>
      </c>
      <c r="I200" s="169">
        <v>100</v>
      </c>
      <c r="J200" s="32"/>
      <c r="K200" s="32"/>
      <c r="L200" s="34">
        <v>0</v>
      </c>
      <c r="M200" s="35">
        <v>100</v>
      </c>
      <c r="N200" s="36"/>
      <c r="O200" s="37"/>
      <c r="P200" s="38"/>
      <c r="Q200" s="39">
        <f t="shared" si="32"/>
        <v>100</v>
      </c>
    </row>
    <row r="201" spans="1:17" ht="12.75">
      <c r="A201" s="163">
        <v>16</v>
      </c>
      <c r="B201" s="171" t="s">
        <v>276</v>
      </c>
      <c r="C201" s="173" t="s">
        <v>20</v>
      </c>
      <c r="D201" s="166" t="s">
        <v>270</v>
      </c>
      <c r="E201" s="167">
        <v>45778</v>
      </c>
      <c r="F201" s="154">
        <v>456.84</v>
      </c>
      <c r="G201" s="170">
        <f t="shared" si="31"/>
        <v>456.84</v>
      </c>
      <c r="H201" s="168">
        <v>1</v>
      </c>
      <c r="I201" s="169">
        <v>52</v>
      </c>
      <c r="J201" s="32"/>
      <c r="K201" s="32"/>
      <c r="L201" s="34">
        <v>0</v>
      </c>
      <c r="M201" s="35">
        <v>52</v>
      </c>
      <c r="N201" s="36"/>
      <c r="O201" s="37"/>
      <c r="P201" s="38"/>
      <c r="Q201" s="39">
        <f t="shared" si="32"/>
        <v>52</v>
      </c>
    </row>
    <row r="202" spans="1:17" ht="57">
      <c r="A202" s="163">
        <v>17</v>
      </c>
      <c r="B202" s="164" t="s">
        <v>277</v>
      </c>
      <c r="C202" s="173" t="s">
        <v>139</v>
      </c>
      <c r="D202" s="166" t="s">
        <v>278</v>
      </c>
      <c r="E202" s="167">
        <v>46478</v>
      </c>
      <c r="F202" s="154">
        <v>178.06</v>
      </c>
      <c r="G202" s="170">
        <f t="shared" si="31"/>
        <v>712.24</v>
      </c>
      <c r="H202" s="168">
        <v>4</v>
      </c>
      <c r="I202" s="169"/>
      <c r="J202" s="32"/>
      <c r="K202" s="32"/>
      <c r="L202" s="34">
        <v>0</v>
      </c>
      <c r="M202" s="35">
        <v>3</v>
      </c>
      <c r="N202" s="36">
        <v>1</v>
      </c>
      <c r="O202" s="37"/>
      <c r="P202" s="38"/>
      <c r="Q202" s="39">
        <f t="shared" si="32"/>
        <v>4</v>
      </c>
    </row>
    <row r="203" spans="1:17" ht="28.5">
      <c r="A203" s="163">
        <v>18</v>
      </c>
      <c r="B203" s="177" t="s">
        <v>280</v>
      </c>
      <c r="C203" s="173" t="s">
        <v>139</v>
      </c>
      <c r="D203" s="174"/>
      <c r="E203" s="167">
        <v>46023</v>
      </c>
      <c r="F203" s="178">
        <v>5.27</v>
      </c>
      <c r="G203" s="178">
        <f t="shared" ref="G203:G206" si="33">H203*F203</f>
        <v>105.39999999999999</v>
      </c>
      <c r="H203" s="168">
        <v>20</v>
      </c>
      <c r="I203" s="179"/>
      <c r="J203" s="52"/>
      <c r="K203" s="32"/>
      <c r="L203" s="34">
        <v>20</v>
      </c>
      <c r="M203" s="35">
        <v>24</v>
      </c>
      <c r="N203" s="36">
        <v>0</v>
      </c>
      <c r="O203" s="37">
        <v>0</v>
      </c>
      <c r="P203" s="38"/>
      <c r="Q203" s="39">
        <f t="shared" si="32"/>
        <v>44</v>
      </c>
    </row>
    <row r="204" spans="1:17" ht="30">
      <c r="A204" s="163">
        <v>19</v>
      </c>
      <c r="B204" s="180" t="s">
        <v>281</v>
      </c>
      <c r="C204" s="181" t="s">
        <v>139</v>
      </c>
      <c r="D204" s="182"/>
      <c r="E204" s="183">
        <v>46419</v>
      </c>
      <c r="F204" s="184">
        <v>5</v>
      </c>
      <c r="G204" s="185">
        <f t="shared" si="33"/>
        <v>5</v>
      </c>
      <c r="H204" s="186">
        <v>1</v>
      </c>
      <c r="I204" s="187"/>
      <c r="J204" s="188"/>
      <c r="K204" s="189"/>
      <c r="L204" s="190">
        <v>0</v>
      </c>
      <c r="M204" s="190">
        <v>1</v>
      </c>
      <c r="N204" s="190">
        <v>0</v>
      </c>
      <c r="O204" s="189"/>
      <c r="P204" s="189"/>
      <c r="Q204" s="39">
        <f t="shared" si="32"/>
        <v>1</v>
      </c>
    </row>
    <row r="205" spans="1:17" ht="15">
      <c r="A205" s="163">
        <v>20</v>
      </c>
      <c r="B205" s="180" t="s">
        <v>282</v>
      </c>
      <c r="C205" s="191" t="s">
        <v>139</v>
      </c>
      <c r="D205" s="182"/>
      <c r="E205" s="192" t="s">
        <v>283</v>
      </c>
      <c r="F205" s="191">
        <v>100</v>
      </c>
      <c r="G205" s="193">
        <f t="shared" si="33"/>
        <v>251900</v>
      </c>
      <c r="H205" s="191">
        <v>2519</v>
      </c>
      <c r="I205" s="182"/>
      <c r="J205" s="194"/>
      <c r="K205" s="195"/>
      <c r="L205" s="196">
        <v>2505</v>
      </c>
      <c r="M205" s="196">
        <v>14</v>
      </c>
      <c r="N205" s="196"/>
      <c r="O205" s="196"/>
      <c r="P205" s="195"/>
      <c r="Q205" s="39">
        <f t="shared" si="32"/>
        <v>2519</v>
      </c>
    </row>
    <row r="206" spans="1:17" ht="15">
      <c r="A206" s="197">
        <v>21</v>
      </c>
      <c r="B206" s="180" t="s">
        <v>284</v>
      </c>
      <c r="C206" s="198" t="s">
        <v>164</v>
      </c>
      <c r="D206" s="199"/>
      <c r="E206" s="198" t="s">
        <v>279</v>
      </c>
      <c r="F206" s="200">
        <v>1</v>
      </c>
      <c r="G206" s="201">
        <f t="shared" si="33"/>
        <v>490</v>
      </c>
      <c r="H206" s="198">
        <v>490</v>
      </c>
      <c r="I206" s="202"/>
      <c r="J206" s="188"/>
      <c r="K206" s="189"/>
      <c r="L206" s="190"/>
      <c r="M206" s="190">
        <v>400</v>
      </c>
      <c r="N206" s="190">
        <v>90</v>
      </c>
      <c r="O206" s="189"/>
      <c r="P206" s="189"/>
      <c r="Q206" s="112">
        <f t="shared" si="32"/>
        <v>490</v>
      </c>
    </row>
    <row r="207" spans="1:17" ht="12.75">
      <c r="B207" s="203"/>
      <c r="C207" s="188"/>
      <c r="D207" s="188"/>
      <c r="E207" s="188"/>
      <c r="F207" s="188"/>
      <c r="G207" s="188"/>
      <c r="H207" s="188"/>
      <c r="I207" s="188"/>
      <c r="J207" s="188"/>
      <c r="K207" s="189"/>
      <c r="L207" s="189"/>
      <c r="M207" s="189"/>
      <c r="N207" s="189"/>
      <c r="O207" s="189"/>
      <c r="P207" s="189"/>
      <c r="Q207" s="112"/>
    </row>
    <row r="208" spans="1:17" ht="26.25" customHeight="1">
      <c r="B208" s="204"/>
      <c r="H208" s="189"/>
      <c r="I208" s="189"/>
      <c r="J208" s="189"/>
      <c r="K208" s="189"/>
      <c r="L208" s="189"/>
      <c r="M208" s="189"/>
      <c r="N208" s="189"/>
      <c r="O208" s="189"/>
      <c r="P208" s="189"/>
      <c r="Q208" s="112"/>
    </row>
    <row r="209" spans="2:17" ht="12.75">
      <c r="B209" s="204"/>
      <c r="H209" s="189"/>
      <c r="I209" s="189"/>
      <c r="J209" s="189"/>
      <c r="K209" s="189"/>
      <c r="L209" s="189"/>
      <c r="M209" s="189"/>
      <c r="N209" s="189"/>
      <c r="O209" s="189"/>
      <c r="P209" s="189"/>
      <c r="Q209" s="112"/>
    </row>
    <row r="210" spans="2:17" ht="12.75">
      <c r="B210" s="204"/>
      <c r="H210" s="189"/>
      <c r="I210" s="189"/>
      <c r="J210" s="189"/>
      <c r="K210" s="189"/>
      <c r="L210" s="189"/>
      <c r="M210" s="189"/>
      <c r="N210" s="189"/>
      <c r="O210" s="189"/>
      <c r="P210" s="189"/>
      <c r="Q210" s="112"/>
    </row>
    <row r="211" spans="2:17" ht="12.75">
      <c r="B211" s="204"/>
      <c r="H211" s="189"/>
      <c r="I211" s="189"/>
      <c r="J211" s="189"/>
      <c r="K211" s="189"/>
      <c r="L211" s="189"/>
      <c r="M211" s="189"/>
      <c r="N211" s="189"/>
      <c r="O211" s="189"/>
      <c r="P211" s="189"/>
      <c r="Q211" s="112"/>
    </row>
    <row r="212" spans="2:17" ht="12.75">
      <c r="B212" s="204"/>
      <c r="H212" s="189"/>
      <c r="I212" s="189"/>
      <c r="J212" s="189"/>
      <c r="K212" s="189"/>
      <c r="L212" s="189"/>
      <c r="M212" s="189"/>
      <c r="N212" s="189"/>
      <c r="O212" s="189"/>
      <c r="P212" s="189"/>
      <c r="Q212" s="112"/>
    </row>
    <row r="213" spans="2:17" ht="12.75">
      <c r="B213" s="204"/>
      <c r="H213" s="189"/>
      <c r="I213" s="189"/>
      <c r="J213" s="189"/>
      <c r="K213" s="189"/>
      <c r="L213" s="189"/>
      <c r="M213" s="189"/>
      <c r="N213" s="189"/>
      <c r="O213" s="189"/>
      <c r="P213" s="189"/>
      <c r="Q213" s="112">
        <f t="shared" ref="Q213:Q214" si="34">L213+M213+N213+O213+P213</f>
        <v>0</v>
      </c>
    </row>
    <row r="214" spans="2:17" ht="12.75">
      <c r="B214" s="204"/>
      <c r="H214" s="189"/>
      <c r="I214" s="189"/>
      <c r="J214" s="189"/>
      <c r="K214" s="189"/>
      <c r="L214" s="189"/>
      <c r="M214" s="189"/>
      <c r="N214" s="189"/>
      <c r="O214" s="189"/>
      <c r="P214" s="189"/>
      <c r="Q214" s="112">
        <f t="shared" si="34"/>
        <v>0</v>
      </c>
    </row>
    <row r="215" spans="2:17" ht="12.75">
      <c r="B215" s="204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</row>
    <row r="216" spans="2:17" ht="12.75">
      <c r="B216" s="204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</row>
    <row r="217" spans="2:17" ht="12.75">
      <c r="B217" s="204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</row>
    <row r="218" spans="2:17" ht="12.75">
      <c r="B218" s="204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</row>
    <row r="219" spans="2:17" ht="12.75">
      <c r="B219" s="204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</row>
    <row r="220" spans="2:17" ht="12.75">
      <c r="B220" s="204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</row>
    <row r="221" spans="2:17" ht="12.75">
      <c r="B221" s="204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</row>
    <row r="222" spans="2:17" ht="12.75">
      <c r="B222" s="204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</row>
    <row r="223" spans="2:17" ht="12.75">
      <c r="B223" s="204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</row>
    <row r="224" spans="2:17" ht="12.75">
      <c r="B224" s="204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</row>
    <row r="225" spans="2:17" ht="12.75">
      <c r="B225" s="204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</row>
    <row r="226" spans="2:17" ht="12.75">
      <c r="B226" s="204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</row>
    <row r="227" spans="2:17" ht="12.75">
      <c r="B227" s="204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</row>
    <row r="228" spans="2:17" ht="12.75">
      <c r="B228" s="204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</row>
    <row r="229" spans="2:17" ht="12.75">
      <c r="B229" s="204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</row>
    <row r="230" spans="2:17" ht="12.75">
      <c r="B230" s="204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</row>
    <row r="231" spans="2:17" ht="12.75">
      <c r="B231" s="204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</row>
    <row r="232" spans="2:17" ht="12.75">
      <c r="B232" s="204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</row>
    <row r="233" spans="2:17" ht="12.75">
      <c r="B233" s="204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</row>
    <row r="234" spans="2:17" ht="12.75">
      <c r="B234" s="204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</row>
    <row r="235" spans="2:17" ht="12.75">
      <c r="B235" s="204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</row>
    <row r="236" spans="2:17" ht="12.75">
      <c r="B236" s="204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</row>
    <row r="237" spans="2:17" ht="12.75">
      <c r="B237" s="204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</row>
    <row r="238" spans="2:17" ht="12.75">
      <c r="B238" s="204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</row>
    <row r="239" spans="2:17" ht="12.75">
      <c r="B239" s="204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</row>
    <row r="240" spans="2:17" ht="12.75">
      <c r="B240" s="204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</row>
    <row r="241" spans="2:17" ht="12.75">
      <c r="B241" s="204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</row>
    <row r="242" spans="2:17" ht="12.75">
      <c r="B242" s="204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</row>
    <row r="243" spans="2:17" ht="12.75">
      <c r="B243" s="204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</row>
    <row r="244" spans="2:17" ht="12.75">
      <c r="B244" s="204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</row>
    <row r="245" spans="2:17" ht="12.75">
      <c r="B245" s="204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</row>
    <row r="246" spans="2:17" ht="12.75">
      <c r="B246" s="204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</row>
    <row r="247" spans="2:17" ht="12.75">
      <c r="B247" s="204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</row>
    <row r="248" spans="2:17" ht="12.75">
      <c r="B248" s="204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</row>
    <row r="249" spans="2:17" ht="12.75">
      <c r="B249" s="204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</row>
    <row r="250" spans="2:17" ht="12.75">
      <c r="B250" s="204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</row>
    <row r="251" spans="2:17" ht="12.75">
      <c r="B251" s="204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</row>
    <row r="252" spans="2:17" ht="12.75">
      <c r="B252" s="204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</row>
    <row r="253" spans="2:17" ht="12.75">
      <c r="B253" s="204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</row>
    <row r="254" spans="2:17" ht="12.75">
      <c r="B254" s="204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</row>
    <row r="255" spans="2:17" ht="12.75">
      <c r="B255" s="204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</row>
    <row r="256" spans="2:17" ht="12.75">
      <c r="B256" s="204"/>
      <c r="H256" s="189"/>
      <c r="I256" s="205"/>
      <c r="L256" s="206"/>
      <c r="M256" s="207"/>
      <c r="N256" s="208"/>
      <c r="O256" s="209"/>
      <c r="P256" s="210"/>
      <c r="Q256" s="211"/>
    </row>
    <row r="257" spans="2:17" ht="12.75">
      <c r="B257" s="204"/>
      <c r="H257" s="189"/>
      <c r="I257" s="205"/>
      <c r="L257" s="206"/>
      <c r="M257" s="207"/>
      <c r="N257" s="208"/>
      <c r="O257" s="209"/>
      <c r="P257" s="210"/>
      <c r="Q257" s="211"/>
    </row>
    <row r="258" spans="2:17" ht="12.75">
      <c r="B258" s="204"/>
      <c r="H258" s="189"/>
      <c r="I258" s="205"/>
      <c r="L258" s="206"/>
      <c r="M258" s="207"/>
      <c r="N258" s="208"/>
      <c r="O258" s="209"/>
      <c r="P258" s="210"/>
      <c r="Q258" s="211"/>
    </row>
    <row r="259" spans="2:17" ht="12.75">
      <c r="B259" s="204"/>
      <c r="H259" s="189"/>
      <c r="I259" s="205"/>
      <c r="L259" s="206"/>
      <c r="M259" s="207"/>
      <c r="N259" s="208"/>
      <c r="O259" s="209"/>
      <c r="P259" s="210"/>
      <c r="Q259" s="211"/>
    </row>
    <row r="260" spans="2:17" ht="12.75">
      <c r="B260" s="204"/>
      <c r="H260" s="189"/>
      <c r="I260" s="205"/>
      <c r="L260" s="206"/>
      <c r="M260" s="207"/>
      <c r="N260" s="208"/>
      <c r="O260" s="209"/>
      <c r="P260" s="210"/>
      <c r="Q260" s="211"/>
    </row>
    <row r="261" spans="2:17" ht="12.75">
      <c r="B261" s="204"/>
      <c r="H261" s="189"/>
      <c r="I261" s="205"/>
      <c r="L261" s="206"/>
      <c r="M261" s="207"/>
      <c r="N261" s="208"/>
      <c r="O261" s="209"/>
      <c r="P261" s="210"/>
      <c r="Q261" s="211"/>
    </row>
    <row r="262" spans="2:17" ht="12.75">
      <c r="B262" s="204"/>
      <c r="H262" s="189"/>
      <c r="I262" s="205"/>
      <c r="L262" s="206"/>
      <c r="M262" s="207"/>
      <c r="N262" s="208"/>
      <c r="O262" s="209"/>
      <c r="P262" s="210"/>
      <c r="Q262" s="211"/>
    </row>
    <row r="263" spans="2:17" ht="12.75">
      <c r="B263" s="204"/>
      <c r="H263" s="189"/>
      <c r="I263" s="205"/>
      <c r="L263" s="206"/>
      <c r="M263" s="207"/>
      <c r="N263" s="208"/>
      <c r="O263" s="209"/>
      <c r="P263" s="210"/>
      <c r="Q263" s="211"/>
    </row>
    <row r="264" spans="2:17" ht="12.75">
      <c r="B264" s="204"/>
      <c r="H264" s="189"/>
      <c r="I264" s="205"/>
      <c r="L264" s="206"/>
      <c r="M264" s="207"/>
      <c r="N264" s="208"/>
      <c r="O264" s="209"/>
      <c r="P264" s="210"/>
      <c r="Q264" s="211"/>
    </row>
    <row r="265" spans="2:17" ht="12.75">
      <c r="B265" s="204"/>
      <c r="H265" s="189"/>
      <c r="I265" s="205"/>
      <c r="L265" s="206"/>
      <c r="M265" s="207"/>
      <c r="N265" s="208"/>
      <c r="O265" s="209"/>
      <c r="P265" s="210"/>
      <c r="Q265" s="211"/>
    </row>
    <row r="266" spans="2:17" ht="12.75">
      <c r="B266" s="204"/>
      <c r="H266" s="189"/>
      <c r="I266" s="205"/>
      <c r="L266" s="206"/>
      <c r="M266" s="207"/>
      <c r="N266" s="208"/>
      <c r="O266" s="209"/>
      <c r="P266" s="210"/>
      <c r="Q266" s="211"/>
    </row>
    <row r="267" spans="2:17" ht="12.75">
      <c r="B267" s="204"/>
      <c r="H267" s="189"/>
      <c r="I267" s="205"/>
      <c r="L267" s="206"/>
      <c r="M267" s="207"/>
      <c r="N267" s="208"/>
      <c r="O267" s="209"/>
      <c r="P267" s="210"/>
      <c r="Q267" s="211"/>
    </row>
    <row r="268" spans="2:17" ht="12.75">
      <c r="B268" s="204"/>
      <c r="H268" s="189"/>
      <c r="I268" s="205"/>
      <c r="L268" s="206"/>
      <c r="M268" s="207"/>
      <c r="N268" s="208"/>
      <c r="O268" s="209"/>
      <c r="P268" s="210"/>
      <c r="Q268" s="211"/>
    </row>
    <row r="269" spans="2:17" ht="12.75">
      <c r="B269" s="204"/>
      <c r="H269" s="189"/>
      <c r="I269" s="205"/>
      <c r="L269" s="206"/>
      <c r="M269" s="207"/>
      <c r="N269" s="208"/>
      <c r="O269" s="209"/>
      <c r="P269" s="210"/>
      <c r="Q269" s="211"/>
    </row>
    <row r="270" spans="2:17" ht="12.75">
      <c r="B270" s="204"/>
      <c r="H270" s="189"/>
      <c r="I270" s="205"/>
      <c r="L270" s="206"/>
      <c r="M270" s="207"/>
      <c r="N270" s="208"/>
      <c r="O270" s="209"/>
      <c r="P270" s="210"/>
      <c r="Q270" s="211"/>
    </row>
    <row r="271" spans="2:17" ht="12.75">
      <c r="B271" s="204"/>
      <c r="H271" s="189"/>
      <c r="I271" s="205"/>
      <c r="L271" s="206"/>
      <c r="M271" s="207"/>
      <c r="N271" s="208"/>
      <c r="O271" s="209"/>
      <c r="P271" s="210"/>
      <c r="Q271" s="211"/>
    </row>
    <row r="272" spans="2:17" ht="12.75">
      <c r="B272" s="204"/>
      <c r="H272" s="189"/>
      <c r="I272" s="205"/>
      <c r="L272" s="206"/>
      <c r="M272" s="207"/>
      <c r="N272" s="208"/>
      <c r="O272" s="209"/>
      <c r="P272" s="210"/>
      <c r="Q272" s="211"/>
    </row>
    <row r="273" spans="2:17" ht="12.75">
      <c r="B273" s="204"/>
      <c r="H273" s="189"/>
      <c r="I273" s="205"/>
      <c r="L273" s="206"/>
      <c r="M273" s="207"/>
      <c r="N273" s="208"/>
      <c r="O273" s="209"/>
      <c r="P273" s="210"/>
      <c r="Q273" s="211"/>
    </row>
    <row r="274" spans="2:17" ht="12.75">
      <c r="B274" s="204"/>
      <c r="H274" s="189"/>
      <c r="I274" s="205"/>
      <c r="L274" s="206"/>
      <c r="M274" s="207"/>
      <c r="N274" s="208"/>
      <c r="O274" s="209"/>
      <c r="P274" s="210"/>
      <c r="Q274" s="211"/>
    </row>
    <row r="275" spans="2:17" ht="12.75">
      <c r="B275" s="204"/>
      <c r="H275" s="189"/>
      <c r="I275" s="205"/>
      <c r="L275" s="206"/>
      <c r="M275" s="207"/>
      <c r="N275" s="208"/>
      <c r="O275" s="209"/>
      <c r="P275" s="210"/>
      <c r="Q275" s="211"/>
    </row>
    <row r="276" spans="2:17" ht="12.75">
      <c r="B276" s="204"/>
      <c r="H276" s="189"/>
      <c r="I276" s="205"/>
      <c r="L276" s="206"/>
      <c r="M276" s="207"/>
      <c r="N276" s="208"/>
      <c r="O276" s="209"/>
      <c r="P276" s="210"/>
      <c r="Q276" s="211"/>
    </row>
    <row r="277" spans="2:17" ht="12.75">
      <c r="B277" s="204"/>
      <c r="H277" s="189"/>
      <c r="I277" s="205"/>
      <c r="L277" s="206"/>
      <c r="M277" s="207"/>
      <c r="N277" s="208"/>
      <c r="O277" s="209"/>
      <c r="P277" s="210"/>
      <c r="Q277" s="211"/>
    </row>
    <row r="278" spans="2:17" ht="12.75">
      <c r="B278" s="204"/>
      <c r="H278" s="189"/>
      <c r="I278" s="205"/>
      <c r="L278" s="206"/>
      <c r="M278" s="207"/>
      <c r="N278" s="208"/>
      <c r="O278" s="209"/>
      <c r="P278" s="210"/>
      <c r="Q278" s="211"/>
    </row>
    <row r="279" spans="2:17" ht="12.75">
      <c r="B279" s="204"/>
      <c r="H279" s="189"/>
      <c r="I279" s="205"/>
      <c r="L279" s="206"/>
      <c r="M279" s="207"/>
      <c r="N279" s="208"/>
      <c r="O279" s="209"/>
      <c r="P279" s="210"/>
      <c r="Q279" s="211"/>
    </row>
    <row r="280" spans="2:17" ht="12.75">
      <c r="B280" s="204"/>
      <c r="H280" s="189"/>
      <c r="I280" s="205"/>
      <c r="L280" s="206"/>
      <c r="M280" s="207"/>
      <c r="N280" s="208"/>
      <c r="O280" s="209"/>
      <c r="P280" s="210"/>
      <c r="Q280" s="211"/>
    </row>
    <row r="281" spans="2:17" ht="12.75">
      <c r="B281" s="204"/>
      <c r="H281" s="189"/>
      <c r="I281" s="205"/>
      <c r="L281" s="206"/>
      <c r="M281" s="207"/>
      <c r="N281" s="208"/>
      <c r="O281" s="209"/>
      <c r="P281" s="210"/>
      <c r="Q281" s="211"/>
    </row>
    <row r="282" spans="2:17" ht="12.75">
      <c r="B282" s="204"/>
      <c r="H282" s="189"/>
      <c r="I282" s="205"/>
      <c r="L282" s="206"/>
      <c r="M282" s="207"/>
      <c r="N282" s="208"/>
      <c r="O282" s="209"/>
      <c r="P282" s="210"/>
      <c r="Q282" s="211"/>
    </row>
    <row r="283" spans="2:17" ht="12.75">
      <c r="B283" s="204"/>
      <c r="H283" s="189"/>
      <c r="I283" s="205"/>
      <c r="L283" s="206"/>
      <c r="M283" s="207"/>
      <c r="N283" s="208"/>
      <c r="O283" s="209"/>
      <c r="P283" s="210"/>
      <c r="Q283" s="211"/>
    </row>
    <row r="284" spans="2:17" ht="12.75">
      <c r="B284" s="204"/>
      <c r="H284" s="189"/>
      <c r="I284" s="205"/>
      <c r="L284" s="206"/>
      <c r="M284" s="207"/>
      <c r="N284" s="208"/>
      <c r="O284" s="209"/>
      <c r="P284" s="210"/>
      <c r="Q284" s="211"/>
    </row>
    <row r="285" spans="2:17" ht="12.75">
      <c r="B285" s="204"/>
      <c r="H285" s="189"/>
      <c r="I285" s="205"/>
      <c r="L285" s="206"/>
      <c r="M285" s="207"/>
      <c r="N285" s="208"/>
      <c r="O285" s="209"/>
      <c r="P285" s="210"/>
      <c r="Q285" s="211"/>
    </row>
    <row r="286" spans="2:17" ht="12.75">
      <c r="B286" s="204"/>
      <c r="H286" s="189"/>
      <c r="I286" s="205"/>
      <c r="L286" s="206"/>
      <c r="M286" s="207"/>
      <c r="N286" s="208"/>
      <c r="O286" s="209"/>
      <c r="P286" s="210"/>
      <c r="Q286" s="211"/>
    </row>
    <row r="287" spans="2:17" ht="12.75">
      <c r="B287" s="204"/>
      <c r="H287" s="189"/>
      <c r="I287" s="205"/>
      <c r="L287" s="206"/>
      <c r="M287" s="207"/>
      <c r="N287" s="208"/>
      <c r="O287" s="209"/>
      <c r="P287" s="210"/>
      <c r="Q287" s="211"/>
    </row>
    <row r="288" spans="2:17" ht="12.75">
      <c r="B288" s="204"/>
      <c r="H288" s="189"/>
      <c r="I288" s="205"/>
      <c r="L288" s="206"/>
      <c r="M288" s="207"/>
      <c r="N288" s="208"/>
      <c r="O288" s="209"/>
      <c r="P288" s="210"/>
      <c r="Q288" s="211"/>
    </row>
    <row r="289" spans="2:17" ht="12.75">
      <c r="B289" s="204"/>
      <c r="H289" s="189"/>
      <c r="I289" s="205"/>
      <c r="L289" s="206"/>
      <c r="M289" s="207"/>
      <c r="N289" s="208"/>
      <c r="O289" s="209"/>
      <c r="P289" s="210"/>
      <c r="Q289" s="211"/>
    </row>
    <row r="290" spans="2:17" ht="12.75">
      <c r="B290" s="204"/>
      <c r="H290" s="189"/>
      <c r="I290" s="205"/>
      <c r="L290" s="206"/>
      <c r="M290" s="207"/>
      <c r="N290" s="208"/>
      <c r="O290" s="209"/>
      <c r="P290" s="210"/>
      <c r="Q290" s="211"/>
    </row>
    <row r="291" spans="2:17" ht="12.75">
      <c r="B291" s="204"/>
      <c r="H291" s="189"/>
      <c r="I291" s="205"/>
      <c r="L291" s="206"/>
      <c r="M291" s="207"/>
      <c r="N291" s="208"/>
      <c r="O291" s="209"/>
      <c r="P291" s="210"/>
      <c r="Q291" s="211"/>
    </row>
    <row r="292" spans="2:17" ht="12.75">
      <c r="B292" s="204"/>
      <c r="H292" s="189"/>
      <c r="I292" s="205"/>
      <c r="L292" s="206"/>
      <c r="M292" s="207"/>
      <c r="N292" s="208"/>
      <c r="O292" s="209"/>
      <c r="P292" s="210"/>
      <c r="Q292" s="211"/>
    </row>
    <row r="293" spans="2:17" ht="12.75">
      <c r="B293" s="204"/>
      <c r="H293" s="189"/>
      <c r="I293" s="205"/>
      <c r="L293" s="206"/>
      <c r="M293" s="207"/>
      <c r="N293" s="208"/>
      <c r="O293" s="209"/>
      <c r="P293" s="210"/>
      <c r="Q293" s="211"/>
    </row>
    <row r="294" spans="2:17" ht="12.75">
      <c r="B294" s="204"/>
      <c r="H294" s="189"/>
      <c r="I294" s="205"/>
      <c r="L294" s="206"/>
      <c r="M294" s="207"/>
      <c r="N294" s="208"/>
      <c r="O294" s="209"/>
      <c r="P294" s="210"/>
      <c r="Q294" s="211"/>
    </row>
    <row r="295" spans="2:17" ht="12.75">
      <c r="B295" s="204"/>
      <c r="H295" s="189"/>
      <c r="I295" s="205"/>
      <c r="L295" s="206"/>
      <c r="M295" s="207"/>
      <c r="N295" s="208"/>
      <c r="O295" s="209"/>
      <c r="P295" s="210"/>
      <c r="Q295" s="211"/>
    </row>
    <row r="296" spans="2:17" ht="12.75">
      <c r="B296" s="204"/>
      <c r="H296" s="189"/>
      <c r="I296" s="205"/>
      <c r="L296" s="206"/>
      <c r="M296" s="207"/>
      <c r="N296" s="208"/>
      <c r="O296" s="209"/>
      <c r="P296" s="210"/>
      <c r="Q296" s="211"/>
    </row>
    <row r="297" spans="2:17" ht="12.75">
      <c r="B297" s="204"/>
      <c r="H297" s="189"/>
      <c r="I297" s="205"/>
      <c r="L297" s="206"/>
      <c r="M297" s="207"/>
      <c r="N297" s="208"/>
      <c r="O297" s="209"/>
      <c r="P297" s="210"/>
      <c r="Q297" s="211"/>
    </row>
    <row r="298" spans="2:17" ht="12.75">
      <c r="B298" s="204"/>
      <c r="H298" s="189"/>
      <c r="I298" s="205"/>
      <c r="L298" s="206"/>
      <c r="M298" s="207"/>
      <c r="N298" s="208"/>
      <c r="O298" s="209"/>
      <c r="P298" s="210"/>
      <c r="Q298" s="211"/>
    </row>
    <row r="299" spans="2:17" ht="12.75">
      <c r="B299" s="204"/>
      <c r="H299" s="189"/>
      <c r="I299" s="205"/>
      <c r="L299" s="206"/>
      <c r="M299" s="207"/>
      <c r="N299" s="208"/>
      <c r="O299" s="209"/>
      <c r="P299" s="210"/>
      <c r="Q299" s="211"/>
    </row>
    <row r="300" spans="2:17" ht="12.75">
      <c r="B300" s="204"/>
      <c r="H300" s="189"/>
      <c r="I300" s="205"/>
      <c r="L300" s="206"/>
      <c r="M300" s="207"/>
      <c r="N300" s="208"/>
      <c r="O300" s="209"/>
      <c r="P300" s="210"/>
      <c r="Q300" s="211"/>
    </row>
    <row r="301" spans="2:17" ht="12.75">
      <c r="B301" s="204"/>
      <c r="H301" s="189"/>
      <c r="I301" s="205"/>
      <c r="L301" s="206"/>
      <c r="M301" s="207"/>
      <c r="N301" s="208"/>
      <c r="O301" s="209"/>
      <c r="P301" s="210"/>
      <c r="Q301" s="211"/>
    </row>
    <row r="302" spans="2:17" ht="12.75">
      <c r="B302" s="204"/>
      <c r="H302" s="189"/>
      <c r="I302" s="205"/>
      <c r="L302" s="206"/>
      <c r="M302" s="207"/>
      <c r="N302" s="208"/>
      <c r="O302" s="209"/>
      <c r="P302" s="210"/>
      <c r="Q302" s="211"/>
    </row>
    <row r="303" spans="2:17" ht="12.75">
      <c r="B303" s="204"/>
      <c r="H303" s="189"/>
      <c r="I303" s="205"/>
      <c r="L303" s="206"/>
      <c r="M303" s="207"/>
      <c r="N303" s="208"/>
      <c r="O303" s="209"/>
      <c r="P303" s="210"/>
      <c r="Q303" s="211"/>
    </row>
    <row r="304" spans="2:17" ht="12.75">
      <c r="B304" s="204"/>
      <c r="H304" s="189"/>
      <c r="I304" s="205"/>
      <c r="L304" s="206"/>
      <c r="M304" s="207"/>
      <c r="N304" s="208"/>
      <c r="O304" s="209"/>
      <c r="P304" s="210"/>
      <c r="Q304" s="211"/>
    </row>
    <row r="305" spans="1:27" ht="12.75">
      <c r="B305" s="204"/>
      <c r="H305" s="189"/>
      <c r="I305" s="205"/>
      <c r="L305" s="206"/>
      <c r="M305" s="207"/>
      <c r="N305" s="208"/>
      <c r="O305" s="209"/>
      <c r="P305" s="210"/>
      <c r="Q305" s="211"/>
    </row>
    <row r="306" spans="1:27" ht="12.75">
      <c r="B306" s="204"/>
      <c r="H306" s="189"/>
      <c r="I306" s="205"/>
      <c r="L306" s="206"/>
      <c r="M306" s="207"/>
      <c r="N306" s="208"/>
      <c r="O306" s="209"/>
      <c r="P306" s="210"/>
      <c r="Q306" s="211"/>
    </row>
    <row r="307" spans="1:27" ht="12.75">
      <c r="B307" s="204"/>
      <c r="H307" s="189"/>
      <c r="I307" s="205"/>
      <c r="L307" s="206"/>
      <c r="M307" s="207"/>
      <c r="N307" s="208"/>
      <c r="O307" s="209"/>
      <c r="P307" s="210"/>
      <c r="Q307" s="211"/>
    </row>
    <row r="308" spans="1:27" ht="12.75">
      <c r="B308" s="204"/>
      <c r="H308" s="189"/>
      <c r="I308" s="205"/>
      <c r="L308" s="206"/>
      <c r="M308" s="207"/>
      <c r="N308" s="208"/>
      <c r="O308" s="209"/>
      <c r="P308" s="210"/>
      <c r="Q308" s="211"/>
    </row>
    <row r="309" spans="1:27" ht="12.75">
      <c r="B309" s="204"/>
      <c r="H309" s="189"/>
      <c r="I309" s="205"/>
      <c r="L309" s="206"/>
      <c r="M309" s="207"/>
      <c r="N309" s="208"/>
      <c r="O309" s="209"/>
      <c r="P309" s="210"/>
      <c r="Q309" s="211"/>
    </row>
    <row r="310" spans="1:27" ht="12.75">
      <c r="A310" s="212"/>
      <c r="B310" s="213"/>
      <c r="C310" s="212"/>
      <c r="D310" s="212"/>
      <c r="E310" s="212"/>
      <c r="F310" s="212"/>
      <c r="G310" s="212"/>
      <c r="H310" s="212"/>
      <c r="I310" s="212"/>
      <c r="J310" s="212"/>
      <c r="K310" s="212"/>
      <c r="L310" s="212"/>
      <c r="M310" s="212"/>
      <c r="N310" s="212"/>
      <c r="O310" s="212"/>
      <c r="P310" s="212"/>
      <c r="Q310" s="212"/>
      <c r="R310" s="189"/>
      <c r="S310" s="189"/>
      <c r="T310" s="189"/>
      <c r="U310" s="189"/>
      <c r="V310" s="189"/>
      <c r="W310" s="189"/>
      <c r="X310" s="189"/>
      <c r="Y310" s="189"/>
      <c r="Z310" s="189"/>
      <c r="AA310" s="189"/>
    </row>
    <row r="311" spans="1:27" ht="12.75">
      <c r="B311" s="204"/>
      <c r="H311" s="189"/>
      <c r="I311" s="205"/>
      <c r="L311" s="206"/>
      <c r="M311" s="207"/>
      <c r="N311" s="208"/>
      <c r="O311" s="209"/>
      <c r="P311" s="210"/>
      <c r="Q311" s="211"/>
    </row>
    <row r="312" spans="1:27" ht="12.75">
      <c r="B312" s="204"/>
      <c r="H312" s="189"/>
      <c r="I312" s="205"/>
      <c r="L312" s="206"/>
      <c r="M312" s="207"/>
      <c r="N312" s="208"/>
      <c r="O312" s="209"/>
      <c r="P312" s="210"/>
      <c r="Q312" s="211"/>
    </row>
    <row r="313" spans="1:27" ht="12.75">
      <c r="B313" s="204"/>
      <c r="H313" s="189"/>
      <c r="I313" s="205"/>
      <c r="L313" s="206"/>
      <c r="M313" s="207"/>
      <c r="N313" s="208"/>
      <c r="O313" s="209"/>
      <c r="P313" s="210"/>
      <c r="Q313" s="211"/>
    </row>
    <row r="314" spans="1:27" ht="12.75">
      <c r="B314" s="204"/>
      <c r="H314" s="189"/>
      <c r="I314" s="205"/>
      <c r="L314" s="206"/>
      <c r="M314" s="207"/>
      <c r="N314" s="208"/>
      <c r="O314" s="209"/>
      <c r="P314" s="210"/>
      <c r="Q314" s="211"/>
    </row>
    <row r="315" spans="1:27" ht="12.75">
      <c r="B315" s="204"/>
      <c r="H315" s="189"/>
      <c r="I315" s="205"/>
      <c r="L315" s="206"/>
      <c r="M315" s="207"/>
      <c r="N315" s="208"/>
      <c r="O315" s="209"/>
      <c r="P315" s="210"/>
      <c r="Q315" s="211"/>
    </row>
    <row r="316" spans="1:27" ht="12.75">
      <c r="B316" s="204"/>
      <c r="H316" s="189"/>
      <c r="I316" s="205"/>
      <c r="L316" s="206"/>
      <c r="M316" s="207"/>
      <c r="N316" s="208"/>
      <c r="O316" s="209"/>
      <c r="P316" s="210"/>
      <c r="Q316" s="211"/>
    </row>
    <row r="317" spans="1:27" ht="12.75">
      <c r="B317" s="204"/>
      <c r="H317" s="189"/>
      <c r="I317" s="205"/>
      <c r="L317" s="206"/>
      <c r="M317" s="207"/>
      <c r="N317" s="208"/>
      <c r="O317" s="209"/>
      <c r="P317" s="210"/>
      <c r="Q317" s="211"/>
    </row>
    <row r="318" spans="1:27" ht="12.75">
      <c r="B318" s="204"/>
      <c r="H318" s="189"/>
      <c r="I318" s="205"/>
      <c r="L318" s="206"/>
      <c r="M318" s="207"/>
      <c r="N318" s="208"/>
      <c r="O318" s="209"/>
      <c r="P318" s="210"/>
      <c r="Q318" s="211"/>
    </row>
    <row r="319" spans="1:27" ht="12.75">
      <c r="B319" s="204"/>
      <c r="H319" s="189"/>
      <c r="I319" s="205"/>
      <c r="L319" s="206"/>
      <c r="M319" s="207"/>
      <c r="N319" s="208"/>
      <c r="O319" s="209"/>
      <c r="P319" s="210"/>
      <c r="Q319" s="211"/>
    </row>
    <row r="320" spans="1:27" ht="12.75">
      <c r="B320" s="204"/>
      <c r="H320" s="189"/>
      <c r="I320" s="205"/>
      <c r="L320" s="206"/>
      <c r="M320" s="207"/>
      <c r="N320" s="208"/>
      <c r="O320" s="209"/>
      <c r="P320" s="210"/>
      <c r="Q320" s="211"/>
    </row>
    <row r="321" spans="2:17" ht="12.75">
      <c r="B321" s="204"/>
      <c r="H321" s="189"/>
      <c r="I321" s="205"/>
      <c r="L321" s="206"/>
      <c r="M321" s="207"/>
      <c r="N321" s="208"/>
      <c r="O321" s="209"/>
      <c r="P321" s="210"/>
      <c r="Q321" s="211"/>
    </row>
    <row r="322" spans="2:17" ht="12.75">
      <c r="B322" s="204"/>
      <c r="H322" s="189"/>
      <c r="I322" s="205"/>
      <c r="L322" s="206"/>
      <c r="M322" s="207"/>
      <c r="N322" s="208"/>
      <c r="O322" s="209"/>
      <c r="P322" s="210"/>
      <c r="Q322" s="211"/>
    </row>
    <row r="323" spans="2:17" ht="12.75">
      <c r="B323" s="204"/>
      <c r="H323" s="189"/>
      <c r="I323" s="205"/>
      <c r="L323" s="206"/>
      <c r="M323" s="207"/>
      <c r="N323" s="208"/>
      <c r="O323" s="209"/>
      <c r="P323" s="210"/>
      <c r="Q323" s="211"/>
    </row>
    <row r="324" spans="2:17" ht="12.75">
      <c r="B324" s="204"/>
      <c r="H324" s="189"/>
      <c r="I324" s="205"/>
      <c r="L324" s="206"/>
      <c r="M324" s="207"/>
      <c r="N324" s="208"/>
      <c r="O324" s="209"/>
      <c r="P324" s="210"/>
      <c r="Q324" s="211"/>
    </row>
    <row r="325" spans="2:17" ht="12.75">
      <c r="B325" s="204"/>
      <c r="H325" s="189"/>
      <c r="I325" s="205"/>
      <c r="L325" s="206"/>
      <c r="M325" s="207"/>
      <c r="N325" s="208"/>
      <c r="O325" s="209"/>
      <c r="P325" s="210"/>
      <c r="Q325" s="211"/>
    </row>
    <row r="326" spans="2:17" ht="12.75">
      <c r="B326" s="204"/>
      <c r="H326" s="189"/>
      <c r="I326" s="205"/>
      <c r="L326" s="206"/>
      <c r="M326" s="207"/>
      <c r="N326" s="208"/>
      <c r="O326" s="209"/>
      <c r="P326" s="210"/>
      <c r="Q326" s="211"/>
    </row>
    <row r="327" spans="2:17" ht="12.75">
      <c r="B327" s="204"/>
      <c r="H327" s="189"/>
      <c r="I327" s="205"/>
      <c r="L327" s="206"/>
      <c r="M327" s="207"/>
      <c r="N327" s="208"/>
      <c r="O327" s="209"/>
      <c r="P327" s="210"/>
      <c r="Q327" s="211"/>
    </row>
    <row r="328" spans="2:17" ht="12.75">
      <c r="B328" s="204"/>
      <c r="H328" s="189"/>
      <c r="I328" s="205"/>
      <c r="L328" s="206"/>
      <c r="M328" s="207"/>
      <c r="N328" s="208"/>
      <c r="O328" s="209"/>
      <c r="P328" s="210"/>
      <c r="Q328" s="211"/>
    </row>
    <row r="329" spans="2:17" ht="12.75">
      <c r="B329" s="204"/>
      <c r="H329" s="189"/>
      <c r="I329" s="205"/>
      <c r="L329" s="206"/>
      <c r="M329" s="207"/>
      <c r="N329" s="208"/>
      <c r="O329" s="209"/>
      <c r="P329" s="210"/>
      <c r="Q329" s="211"/>
    </row>
    <row r="330" spans="2:17" ht="12.75">
      <c r="B330" s="204"/>
      <c r="H330" s="189"/>
      <c r="I330" s="205"/>
      <c r="L330" s="206"/>
      <c r="M330" s="207"/>
      <c r="N330" s="208"/>
      <c r="O330" s="209"/>
      <c r="P330" s="210"/>
      <c r="Q330" s="211"/>
    </row>
    <row r="331" spans="2:17" ht="12.75">
      <c r="B331" s="204"/>
      <c r="H331" s="189"/>
      <c r="I331" s="205"/>
      <c r="L331" s="206"/>
      <c r="M331" s="207"/>
      <c r="N331" s="208"/>
      <c r="O331" s="209"/>
      <c r="P331" s="210"/>
      <c r="Q331" s="211"/>
    </row>
    <row r="332" spans="2:17" ht="12.75">
      <c r="B332" s="204"/>
      <c r="H332" s="189"/>
      <c r="I332" s="205"/>
      <c r="L332" s="206"/>
      <c r="M332" s="207"/>
      <c r="N332" s="208"/>
      <c r="O332" s="209"/>
      <c r="P332" s="210"/>
      <c r="Q332" s="211"/>
    </row>
    <row r="333" spans="2:17" ht="12.75">
      <c r="B333" s="204"/>
      <c r="H333" s="189"/>
      <c r="I333" s="205"/>
      <c r="L333" s="206"/>
      <c r="M333" s="207"/>
      <c r="N333" s="208"/>
      <c r="O333" s="209"/>
      <c r="P333" s="210"/>
      <c r="Q333" s="211"/>
    </row>
    <row r="334" spans="2:17" ht="12.75">
      <c r="B334" s="204"/>
      <c r="H334" s="189"/>
      <c r="I334" s="205"/>
      <c r="L334" s="206"/>
      <c r="M334" s="207"/>
      <c r="N334" s="208"/>
      <c r="O334" s="209"/>
      <c r="P334" s="210"/>
      <c r="Q334" s="211"/>
    </row>
    <row r="335" spans="2:17" ht="12.75">
      <c r="B335" s="204"/>
      <c r="H335" s="189"/>
      <c r="I335" s="205"/>
      <c r="L335" s="206"/>
      <c r="M335" s="207"/>
      <c r="N335" s="208"/>
      <c r="O335" s="209"/>
      <c r="P335" s="210"/>
      <c r="Q335" s="211"/>
    </row>
    <row r="336" spans="2:17" ht="12.75">
      <c r="B336" s="204"/>
      <c r="H336" s="189"/>
      <c r="I336" s="205"/>
      <c r="L336" s="206"/>
      <c r="M336" s="207"/>
      <c r="N336" s="208"/>
      <c r="O336" s="209"/>
      <c r="P336" s="210"/>
      <c r="Q336" s="211"/>
    </row>
    <row r="337" spans="2:17" ht="12.75">
      <c r="B337" s="204"/>
      <c r="H337" s="189"/>
      <c r="I337" s="205"/>
      <c r="L337" s="206"/>
      <c r="M337" s="207"/>
      <c r="N337" s="208"/>
      <c r="O337" s="209"/>
      <c r="P337" s="210"/>
      <c r="Q337" s="211"/>
    </row>
    <row r="338" spans="2:17" ht="12.75">
      <c r="B338" s="204"/>
      <c r="H338" s="189"/>
      <c r="I338" s="205"/>
      <c r="L338" s="206"/>
      <c r="M338" s="207"/>
      <c r="N338" s="208"/>
      <c r="O338" s="209"/>
      <c r="P338" s="210"/>
      <c r="Q338" s="211"/>
    </row>
    <row r="339" spans="2:17" ht="12.75">
      <c r="B339" s="204"/>
      <c r="H339" s="189"/>
      <c r="I339" s="205"/>
      <c r="L339" s="206"/>
      <c r="M339" s="207"/>
      <c r="N339" s="208"/>
      <c r="O339" s="209"/>
      <c r="P339" s="210"/>
      <c r="Q339" s="211"/>
    </row>
    <row r="340" spans="2:17" ht="12.75">
      <c r="B340" s="204"/>
      <c r="H340" s="189"/>
      <c r="I340" s="205"/>
      <c r="L340" s="206"/>
      <c r="M340" s="207"/>
      <c r="N340" s="208"/>
      <c r="O340" s="209"/>
      <c r="P340" s="210"/>
      <c r="Q340" s="211"/>
    </row>
    <row r="341" spans="2:17" ht="12.75">
      <c r="B341" s="204"/>
      <c r="H341" s="189"/>
      <c r="I341" s="205"/>
      <c r="L341" s="206"/>
      <c r="M341" s="207"/>
      <c r="N341" s="208"/>
      <c r="O341" s="209"/>
      <c r="P341" s="210"/>
      <c r="Q341" s="211"/>
    </row>
    <row r="342" spans="2:17" ht="12.75">
      <c r="B342" s="204"/>
      <c r="H342" s="189"/>
      <c r="I342" s="205"/>
      <c r="L342" s="206"/>
      <c r="M342" s="207"/>
      <c r="N342" s="208"/>
      <c r="O342" s="209"/>
      <c r="P342" s="210"/>
      <c r="Q342" s="211"/>
    </row>
    <row r="343" spans="2:17" ht="12.75">
      <c r="B343" s="204"/>
      <c r="H343" s="189"/>
      <c r="I343" s="205"/>
      <c r="L343" s="206"/>
      <c r="M343" s="207"/>
      <c r="N343" s="208"/>
      <c r="O343" s="209"/>
      <c r="P343" s="210"/>
      <c r="Q343" s="211"/>
    </row>
    <row r="344" spans="2:17" ht="12.75">
      <c r="B344" s="204"/>
      <c r="H344" s="189"/>
      <c r="I344" s="205"/>
      <c r="L344" s="206"/>
      <c r="M344" s="207"/>
      <c r="N344" s="208"/>
      <c r="O344" s="209"/>
      <c r="P344" s="210"/>
      <c r="Q344" s="211"/>
    </row>
    <row r="345" spans="2:17" ht="12.75">
      <c r="B345" s="204"/>
      <c r="H345" s="189"/>
      <c r="I345" s="205"/>
      <c r="L345" s="206"/>
      <c r="M345" s="207"/>
      <c r="N345" s="208"/>
      <c r="O345" s="209"/>
      <c r="P345" s="210"/>
      <c r="Q345" s="211"/>
    </row>
    <row r="346" spans="2:17" ht="12.75">
      <c r="B346" s="204"/>
      <c r="H346" s="189"/>
      <c r="I346" s="205"/>
      <c r="L346" s="206"/>
      <c r="M346" s="207"/>
      <c r="N346" s="208"/>
      <c r="O346" s="209"/>
      <c r="P346" s="210"/>
      <c r="Q346" s="211"/>
    </row>
    <row r="347" spans="2:17" ht="12.75">
      <c r="B347" s="204"/>
      <c r="H347" s="189"/>
      <c r="I347" s="205"/>
      <c r="L347" s="206"/>
      <c r="M347" s="207"/>
      <c r="N347" s="208"/>
      <c r="O347" s="209"/>
      <c r="P347" s="210"/>
      <c r="Q347" s="211"/>
    </row>
    <row r="348" spans="2:17" ht="12.75">
      <c r="B348" s="204"/>
      <c r="H348" s="189"/>
      <c r="I348" s="205"/>
      <c r="L348" s="206"/>
      <c r="M348" s="207"/>
      <c r="N348" s="208"/>
      <c r="O348" s="209"/>
      <c r="P348" s="210"/>
      <c r="Q348" s="211"/>
    </row>
    <row r="349" spans="2:17" ht="12.75">
      <c r="B349" s="204"/>
      <c r="H349" s="189"/>
      <c r="I349" s="205"/>
      <c r="L349" s="206"/>
      <c r="M349" s="207"/>
      <c r="N349" s="208"/>
      <c r="O349" s="209"/>
      <c r="P349" s="210"/>
      <c r="Q349" s="211"/>
    </row>
    <row r="350" spans="2:17" ht="12.75">
      <c r="B350" s="204"/>
      <c r="H350" s="189"/>
      <c r="I350" s="205"/>
      <c r="L350" s="206"/>
      <c r="M350" s="207"/>
      <c r="N350" s="208"/>
      <c r="O350" s="209"/>
      <c r="P350" s="210"/>
      <c r="Q350" s="211"/>
    </row>
    <row r="351" spans="2:17" ht="12.75">
      <c r="B351" s="204"/>
      <c r="H351" s="189"/>
      <c r="I351" s="205"/>
      <c r="L351" s="206"/>
      <c r="M351" s="207"/>
      <c r="N351" s="208"/>
      <c r="O351" s="209"/>
      <c r="P351" s="210"/>
      <c r="Q351" s="211"/>
    </row>
    <row r="352" spans="2:17" ht="12.75">
      <c r="B352" s="204"/>
      <c r="H352" s="189"/>
      <c r="I352" s="205"/>
      <c r="L352" s="206"/>
      <c r="M352" s="207"/>
      <c r="N352" s="208"/>
      <c r="O352" s="209"/>
      <c r="P352" s="210"/>
      <c r="Q352" s="211"/>
    </row>
    <row r="353" spans="2:17" ht="12.75">
      <c r="B353" s="204"/>
      <c r="H353" s="189"/>
      <c r="I353" s="205"/>
      <c r="L353" s="206"/>
      <c r="M353" s="207"/>
      <c r="N353" s="208"/>
      <c r="O353" s="209"/>
      <c r="P353" s="210"/>
      <c r="Q353" s="211"/>
    </row>
    <row r="354" spans="2:17" ht="12.75">
      <c r="B354" s="204"/>
      <c r="H354" s="189"/>
      <c r="I354" s="205"/>
      <c r="L354" s="206"/>
      <c r="M354" s="207"/>
      <c r="N354" s="208"/>
      <c r="O354" s="209"/>
      <c r="P354" s="210"/>
      <c r="Q354" s="211"/>
    </row>
    <row r="355" spans="2:17" ht="12.75">
      <c r="B355" s="204"/>
      <c r="H355" s="189"/>
      <c r="I355" s="205"/>
      <c r="L355" s="206"/>
      <c r="M355" s="207"/>
      <c r="N355" s="208"/>
      <c r="O355" s="209"/>
      <c r="P355" s="210"/>
      <c r="Q355" s="211"/>
    </row>
    <row r="356" spans="2:17" ht="12.75">
      <c r="B356" s="204"/>
      <c r="H356" s="189"/>
      <c r="I356" s="205"/>
      <c r="L356" s="206"/>
      <c r="M356" s="207"/>
      <c r="N356" s="208"/>
      <c r="O356" s="209"/>
      <c r="P356" s="210"/>
      <c r="Q356" s="211"/>
    </row>
    <row r="357" spans="2:17" ht="12.75">
      <c r="B357" s="204"/>
      <c r="H357" s="189"/>
      <c r="I357" s="205"/>
      <c r="L357" s="206"/>
      <c r="M357" s="207"/>
      <c r="N357" s="208"/>
      <c r="O357" s="209"/>
      <c r="P357" s="210"/>
      <c r="Q357" s="211"/>
    </row>
    <row r="358" spans="2:17" ht="12.75">
      <c r="B358" s="204"/>
      <c r="H358" s="189"/>
      <c r="I358" s="205"/>
      <c r="L358" s="206"/>
      <c r="M358" s="207"/>
      <c r="N358" s="208"/>
      <c r="O358" s="209"/>
      <c r="P358" s="210"/>
      <c r="Q358" s="211"/>
    </row>
    <row r="359" spans="2:17" ht="12.75">
      <c r="B359" s="204"/>
      <c r="H359" s="189"/>
      <c r="I359" s="205"/>
      <c r="L359" s="206"/>
      <c r="M359" s="207"/>
      <c r="N359" s="208"/>
      <c r="O359" s="209"/>
      <c r="P359" s="210"/>
      <c r="Q359" s="211"/>
    </row>
    <row r="360" spans="2:17" ht="12.75">
      <c r="B360" s="204"/>
      <c r="H360" s="189"/>
      <c r="I360" s="205"/>
      <c r="L360" s="206"/>
      <c r="M360" s="207"/>
      <c r="N360" s="208"/>
      <c r="O360" s="209"/>
      <c r="P360" s="210"/>
      <c r="Q360" s="211"/>
    </row>
    <row r="361" spans="2:17" ht="12.75">
      <c r="B361" s="204"/>
      <c r="H361" s="189"/>
      <c r="I361" s="205"/>
      <c r="L361" s="206"/>
      <c r="M361" s="207"/>
      <c r="N361" s="208"/>
      <c r="O361" s="209"/>
      <c r="P361" s="210"/>
      <c r="Q361" s="211"/>
    </row>
    <row r="362" spans="2:17" ht="12.75">
      <c r="B362" s="204"/>
      <c r="H362" s="189"/>
      <c r="I362" s="205"/>
      <c r="L362" s="206"/>
      <c r="M362" s="207"/>
      <c r="N362" s="208"/>
      <c r="O362" s="209"/>
      <c r="P362" s="210"/>
      <c r="Q362" s="211"/>
    </row>
    <row r="363" spans="2:17" ht="12.75">
      <c r="B363" s="204"/>
      <c r="H363" s="189"/>
      <c r="I363" s="205"/>
      <c r="L363" s="206"/>
      <c r="M363" s="207"/>
      <c r="N363" s="208"/>
      <c r="O363" s="209"/>
      <c r="P363" s="210"/>
      <c r="Q363" s="211"/>
    </row>
    <row r="364" spans="2:17" ht="12.75">
      <c r="B364" s="204"/>
      <c r="H364" s="189"/>
      <c r="I364" s="205"/>
      <c r="L364" s="206"/>
      <c r="M364" s="207"/>
      <c r="N364" s="208"/>
      <c r="O364" s="209"/>
      <c r="P364" s="210"/>
      <c r="Q364" s="211"/>
    </row>
    <row r="365" spans="2:17" ht="12.75">
      <c r="B365" s="204"/>
      <c r="H365" s="189"/>
      <c r="I365" s="205"/>
      <c r="L365" s="206"/>
      <c r="M365" s="207"/>
      <c r="N365" s="208"/>
      <c r="O365" s="209"/>
      <c r="P365" s="210"/>
      <c r="Q365" s="211"/>
    </row>
    <row r="366" spans="2:17" ht="12.75">
      <c r="B366" s="204"/>
      <c r="H366" s="189"/>
      <c r="I366" s="205"/>
      <c r="L366" s="206"/>
      <c r="M366" s="207"/>
      <c r="N366" s="208"/>
      <c r="O366" s="209"/>
      <c r="P366" s="210"/>
      <c r="Q366" s="211"/>
    </row>
    <row r="367" spans="2:17" ht="12.75">
      <c r="B367" s="204"/>
      <c r="H367" s="189"/>
      <c r="I367" s="205"/>
      <c r="L367" s="206"/>
      <c r="M367" s="207"/>
      <c r="N367" s="208"/>
      <c r="O367" s="209"/>
      <c r="P367" s="210"/>
      <c r="Q367" s="211"/>
    </row>
    <row r="368" spans="2:17" ht="12.75">
      <c r="B368" s="204"/>
      <c r="H368" s="189"/>
      <c r="I368" s="205"/>
      <c r="L368" s="206"/>
      <c r="M368" s="207"/>
      <c r="N368" s="208"/>
      <c r="O368" s="209"/>
      <c r="P368" s="210"/>
      <c r="Q368" s="211"/>
    </row>
    <row r="369" spans="2:17" ht="12.75">
      <c r="B369" s="204"/>
      <c r="H369" s="189"/>
      <c r="I369" s="205"/>
      <c r="L369" s="206"/>
      <c r="M369" s="207"/>
      <c r="N369" s="208"/>
      <c r="O369" s="209"/>
      <c r="P369" s="210"/>
      <c r="Q369" s="211"/>
    </row>
    <row r="370" spans="2:17" ht="12.75">
      <c r="B370" s="204"/>
      <c r="H370" s="189"/>
      <c r="I370" s="205"/>
      <c r="L370" s="206"/>
      <c r="M370" s="207"/>
      <c r="N370" s="208"/>
      <c r="O370" s="209"/>
      <c r="P370" s="210"/>
      <c r="Q370" s="211"/>
    </row>
    <row r="371" spans="2:17" ht="12.75">
      <c r="B371" s="204"/>
      <c r="H371" s="189"/>
      <c r="I371" s="205"/>
      <c r="L371" s="206"/>
      <c r="M371" s="207"/>
      <c r="N371" s="208"/>
      <c r="O371" s="209"/>
      <c r="P371" s="210"/>
      <c r="Q371" s="211"/>
    </row>
    <row r="372" spans="2:17" ht="12.75">
      <c r="B372" s="204"/>
      <c r="H372" s="189"/>
      <c r="I372" s="205"/>
      <c r="L372" s="206"/>
      <c r="M372" s="207"/>
      <c r="N372" s="208"/>
      <c r="O372" s="209"/>
      <c r="P372" s="210"/>
      <c r="Q372" s="211"/>
    </row>
    <row r="373" spans="2:17" ht="12.75">
      <c r="B373" s="204"/>
      <c r="H373" s="189"/>
      <c r="I373" s="205"/>
      <c r="L373" s="206"/>
      <c r="M373" s="207"/>
      <c r="N373" s="208"/>
      <c r="O373" s="209"/>
      <c r="P373" s="210"/>
      <c r="Q373" s="211"/>
    </row>
    <row r="374" spans="2:17" ht="12.75">
      <c r="B374" s="204"/>
      <c r="H374" s="189"/>
      <c r="I374" s="205"/>
      <c r="L374" s="206"/>
      <c r="M374" s="207"/>
      <c r="N374" s="208"/>
      <c r="O374" s="209"/>
      <c r="P374" s="210"/>
      <c r="Q374" s="211"/>
    </row>
    <row r="375" spans="2:17" ht="12.75">
      <c r="B375" s="204"/>
      <c r="H375" s="189"/>
      <c r="I375" s="205"/>
      <c r="L375" s="206"/>
      <c r="M375" s="207"/>
      <c r="N375" s="208"/>
      <c r="O375" s="209"/>
      <c r="P375" s="210"/>
      <c r="Q375" s="211"/>
    </row>
    <row r="376" spans="2:17" ht="12.75">
      <c r="B376" s="204"/>
      <c r="H376" s="189"/>
      <c r="I376" s="205"/>
      <c r="L376" s="206"/>
      <c r="M376" s="207"/>
      <c r="N376" s="208"/>
      <c r="O376" s="209"/>
      <c r="P376" s="210"/>
      <c r="Q376" s="211"/>
    </row>
    <row r="377" spans="2:17" ht="12.75">
      <c r="B377" s="204"/>
      <c r="H377" s="189"/>
      <c r="I377" s="205"/>
      <c r="L377" s="206"/>
      <c r="M377" s="207"/>
      <c r="N377" s="208"/>
      <c r="O377" s="209"/>
      <c r="P377" s="210"/>
      <c r="Q377" s="211"/>
    </row>
    <row r="378" spans="2:17" ht="12.75">
      <c r="B378" s="204"/>
      <c r="H378" s="189"/>
      <c r="I378" s="205"/>
      <c r="L378" s="206"/>
      <c r="M378" s="207"/>
      <c r="N378" s="208"/>
      <c r="O378" s="209"/>
      <c r="P378" s="210"/>
      <c r="Q378" s="211"/>
    </row>
    <row r="379" spans="2:17" ht="12.75">
      <c r="B379" s="204"/>
      <c r="H379" s="189"/>
      <c r="I379" s="205"/>
      <c r="L379" s="206"/>
      <c r="M379" s="207"/>
      <c r="N379" s="208"/>
      <c r="O379" s="209"/>
      <c r="P379" s="210"/>
      <c r="Q379" s="211"/>
    </row>
    <row r="380" spans="2:17" ht="12.75">
      <c r="B380" s="204"/>
      <c r="H380" s="189"/>
      <c r="I380" s="205"/>
      <c r="L380" s="206"/>
      <c r="M380" s="207"/>
      <c r="N380" s="208"/>
      <c r="O380" s="209"/>
      <c r="P380" s="210"/>
      <c r="Q380" s="211"/>
    </row>
    <row r="381" spans="2:17" ht="12.75">
      <c r="B381" s="204"/>
      <c r="H381" s="189"/>
      <c r="I381" s="205"/>
      <c r="L381" s="206"/>
      <c r="M381" s="207"/>
      <c r="N381" s="208"/>
      <c r="O381" s="209"/>
      <c r="P381" s="210"/>
      <c r="Q381" s="211"/>
    </row>
    <row r="382" spans="2:17" ht="12.75">
      <c r="B382" s="204"/>
      <c r="H382" s="189"/>
      <c r="I382" s="205"/>
      <c r="L382" s="206"/>
      <c r="M382" s="207"/>
      <c r="N382" s="208"/>
      <c r="O382" s="209"/>
      <c r="P382" s="210"/>
      <c r="Q382" s="211"/>
    </row>
    <row r="383" spans="2:17" ht="12.75">
      <c r="B383" s="204"/>
      <c r="H383" s="189"/>
      <c r="I383" s="205"/>
      <c r="L383" s="206"/>
      <c r="M383" s="207"/>
      <c r="N383" s="208"/>
      <c r="O383" s="209"/>
      <c r="P383" s="210"/>
      <c r="Q383" s="211"/>
    </row>
    <row r="384" spans="2:17" ht="12.75">
      <c r="B384" s="204"/>
      <c r="H384" s="189"/>
      <c r="I384" s="205"/>
      <c r="L384" s="206"/>
      <c r="M384" s="207"/>
      <c r="N384" s="208"/>
      <c r="O384" s="209"/>
      <c r="P384" s="210"/>
      <c r="Q384" s="211"/>
    </row>
    <row r="385" spans="2:17" ht="12.75">
      <c r="B385" s="204"/>
      <c r="H385" s="189"/>
      <c r="I385" s="205"/>
      <c r="L385" s="206"/>
      <c r="M385" s="207"/>
      <c r="N385" s="208"/>
      <c r="O385" s="209"/>
      <c r="P385" s="210"/>
      <c r="Q385" s="211"/>
    </row>
    <row r="386" spans="2:17" ht="12.75">
      <c r="B386" s="204"/>
      <c r="H386" s="189"/>
      <c r="I386" s="205"/>
      <c r="L386" s="206"/>
      <c r="M386" s="207"/>
      <c r="N386" s="208"/>
      <c r="O386" s="209"/>
      <c r="P386" s="210"/>
      <c r="Q386" s="211"/>
    </row>
    <row r="387" spans="2:17" ht="12.75">
      <c r="B387" s="204"/>
      <c r="H387" s="189"/>
      <c r="I387" s="205"/>
      <c r="L387" s="206"/>
      <c r="M387" s="207"/>
      <c r="N387" s="208"/>
      <c r="O387" s="209"/>
      <c r="P387" s="210"/>
      <c r="Q387" s="211"/>
    </row>
    <row r="388" spans="2:17" ht="12.75">
      <c r="B388" s="204"/>
      <c r="H388" s="189"/>
      <c r="I388" s="205"/>
      <c r="L388" s="206"/>
      <c r="M388" s="207"/>
      <c r="N388" s="208"/>
      <c r="O388" s="209"/>
      <c r="P388" s="210"/>
      <c r="Q388" s="211"/>
    </row>
    <row r="389" spans="2:17" ht="12.75">
      <c r="B389" s="204"/>
      <c r="H389" s="189"/>
      <c r="I389" s="205"/>
      <c r="L389" s="206"/>
      <c r="M389" s="207"/>
      <c r="N389" s="208"/>
      <c r="O389" s="209"/>
      <c r="P389" s="210"/>
      <c r="Q389" s="211"/>
    </row>
    <row r="390" spans="2:17" ht="12.75">
      <c r="B390" s="204"/>
      <c r="H390" s="189"/>
      <c r="I390" s="205"/>
      <c r="L390" s="206"/>
      <c r="M390" s="207"/>
      <c r="N390" s="208"/>
      <c r="O390" s="209"/>
      <c r="P390" s="210"/>
      <c r="Q390" s="211"/>
    </row>
    <row r="391" spans="2:17" ht="12.75">
      <c r="B391" s="204"/>
      <c r="H391" s="189"/>
      <c r="I391" s="205"/>
      <c r="L391" s="206"/>
      <c r="M391" s="207"/>
      <c r="N391" s="208"/>
      <c r="O391" s="209"/>
      <c r="P391" s="210"/>
      <c r="Q391" s="211"/>
    </row>
    <row r="392" spans="2:17" ht="12.75">
      <c r="B392" s="204"/>
      <c r="H392" s="189"/>
      <c r="I392" s="205"/>
      <c r="L392" s="206"/>
      <c r="M392" s="207"/>
      <c r="N392" s="208"/>
      <c r="O392" s="209"/>
      <c r="P392" s="210"/>
      <c r="Q392" s="211"/>
    </row>
    <row r="393" spans="2:17" ht="12.75">
      <c r="B393" s="204"/>
      <c r="H393" s="189"/>
      <c r="I393" s="205"/>
      <c r="L393" s="206"/>
      <c r="M393" s="207"/>
      <c r="N393" s="208"/>
      <c r="O393" s="209"/>
      <c r="P393" s="210"/>
      <c r="Q393" s="211"/>
    </row>
    <row r="394" spans="2:17" ht="12.75">
      <c r="B394" s="204"/>
      <c r="H394" s="189"/>
      <c r="I394" s="205"/>
      <c r="L394" s="206"/>
      <c r="M394" s="207"/>
      <c r="N394" s="208"/>
      <c r="O394" s="209"/>
      <c r="P394" s="210"/>
      <c r="Q394" s="211"/>
    </row>
    <row r="395" spans="2:17" ht="12.75">
      <c r="B395" s="204"/>
      <c r="H395" s="189"/>
      <c r="I395" s="205"/>
      <c r="L395" s="206"/>
      <c r="M395" s="207"/>
      <c r="N395" s="208"/>
      <c r="O395" s="209"/>
      <c r="P395" s="210"/>
      <c r="Q395" s="211"/>
    </row>
    <row r="396" spans="2:17" ht="12.75">
      <c r="B396" s="204"/>
      <c r="H396" s="189"/>
      <c r="I396" s="205"/>
      <c r="L396" s="206"/>
      <c r="M396" s="207"/>
      <c r="N396" s="208"/>
      <c r="O396" s="209"/>
      <c r="P396" s="210"/>
      <c r="Q396" s="211"/>
    </row>
    <row r="397" spans="2:17" ht="12.75">
      <c r="B397" s="204"/>
      <c r="H397" s="189"/>
      <c r="I397" s="205"/>
      <c r="L397" s="206"/>
      <c r="M397" s="207"/>
      <c r="N397" s="208"/>
      <c r="O397" s="209"/>
      <c r="P397" s="210"/>
      <c r="Q397" s="211"/>
    </row>
    <row r="398" spans="2:17" ht="12.75">
      <c r="B398" s="204"/>
      <c r="H398" s="189"/>
      <c r="I398" s="205"/>
      <c r="L398" s="206"/>
      <c r="M398" s="207"/>
      <c r="N398" s="208"/>
      <c r="O398" s="209"/>
      <c r="P398" s="210"/>
      <c r="Q398" s="211"/>
    </row>
    <row r="399" spans="2:17" ht="12.75">
      <c r="B399" s="204"/>
      <c r="H399" s="189"/>
      <c r="I399" s="205"/>
      <c r="L399" s="206"/>
      <c r="M399" s="207"/>
      <c r="N399" s="208"/>
      <c r="O399" s="209"/>
      <c r="P399" s="210"/>
      <c r="Q399" s="211"/>
    </row>
    <row r="400" spans="2:17" ht="12.75">
      <c r="B400" s="204"/>
      <c r="H400" s="189"/>
      <c r="I400" s="205"/>
      <c r="L400" s="206"/>
      <c r="M400" s="207"/>
      <c r="N400" s="208"/>
      <c r="O400" s="209"/>
      <c r="P400" s="210"/>
      <c r="Q400" s="211"/>
    </row>
    <row r="401" spans="2:17" ht="12.75">
      <c r="B401" s="204"/>
      <c r="H401" s="189"/>
      <c r="I401" s="205"/>
      <c r="L401" s="206"/>
      <c r="M401" s="207"/>
      <c r="N401" s="208"/>
      <c r="O401" s="209"/>
      <c r="P401" s="210"/>
      <c r="Q401" s="211"/>
    </row>
    <row r="402" spans="2:17" ht="12.75">
      <c r="B402" s="204"/>
      <c r="H402" s="189"/>
      <c r="I402" s="205"/>
      <c r="L402" s="206"/>
      <c r="M402" s="207"/>
      <c r="N402" s="208"/>
      <c r="O402" s="209"/>
      <c r="P402" s="210"/>
      <c r="Q402" s="211"/>
    </row>
    <row r="403" spans="2:17" ht="12.75">
      <c r="B403" s="204"/>
      <c r="H403" s="189"/>
      <c r="I403" s="205"/>
      <c r="L403" s="206"/>
      <c r="M403" s="207"/>
      <c r="N403" s="208"/>
      <c r="O403" s="209"/>
      <c r="P403" s="210"/>
      <c r="Q403" s="211"/>
    </row>
    <row r="404" spans="2:17" ht="12.75">
      <c r="B404" s="204"/>
      <c r="H404" s="189"/>
      <c r="I404" s="205"/>
      <c r="L404" s="206"/>
      <c r="M404" s="207"/>
      <c r="N404" s="208"/>
      <c r="O404" s="209"/>
      <c r="P404" s="210"/>
      <c r="Q404" s="211"/>
    </row>
    <row r="405" spans="2:17" ht="12.75">
      <c r="B405" s="204"/>
      <c r="H405" s="189"/>
      <c r="I405" s="205"/>
      <c r="L405" s="206"/>
      <c r="M405" s="207"/>
      <c r="N405" s="208"/>
      <c r="O405" s="209"/>
      <c r="P405" s="210"/>
      <c r="Q405" s="211"/>
    </row>
    <row r="406" spans="2:17" ht="12.75">
      <c r="B406" s="204"/>
      <c r="H406" s="189"/>
      <c r="I406" s="205"/>
      <c r="L406" s="206"/>
      <c r="M406" s="207"/>
      <c r="N406" s="208"/>
      <c r="O406" s="209"/>
      <c r="P406" s="210"/>
      <c r="Q406" s="211"/>
    </row>
    <row r="407" spans="2:17" ht="12.75">
      <c r="B407" s="204"/>
      <c r="H407" s="189"/>
      <c r="I407" s="205"/>
      <c r="L407" s="206"/>
      <c r="M407" s="207"/>
      <c r="N407" s="208"/>
      <c r="O407" s="209"/>
      <c r="P407" s="210"/>
      <c r="Q407" s="211"/>
    </row>
    <row r="408" spans="2:17" ht="12.75">
      <c r="B408" s="204"/>
      <c r="H408" s="189"/>
      <c r="I408" s="205"/>
      <c r="L408" s="206"/>
      <c r="M408" s="207"/>
      <c r="N408" s="208"/>
      <c r="O408" s="209"/>
      <c r="P408" s="210"/>
      <c r="Q408" s="211"/>
    </row>
    <row r="409" spans="2:17" ht="12.75">
      <c r="B409" s="204"/>
      <c r="H409" s="189"/>
      <c r="I409" s="205"/>
      <c r="L409" s="206"/>
      <c r="M409" s="207"/>
      <c r="N409" s="208"/>
      <c r="O409" s="209"/>
      <c r="P409" s="210"/>
      <c r="Q409" s="211"/>
    </row>
    <row r="410" spans="2:17" ht="12.75">
      <c r="B410" s="204"/>
      <c r="H410" s="189"/>
      <c r="I410" s="205"/>
      <c r="L410" s="206"/>
      <c r="M410" s="207"/>
      <c r="N410" s="208"/>
      <c r="O410" s="209"/>
      <c r="P410" s="210"/>
      <c r="Q410" s="211"/>
    </row>
    <row r="411" spans="2:17" ht="12.75">
      <c r="B411" s="204"/>
      <c r="H411" s="189"/>
      <c r="I411" s="205"/>
      <c r="L411" s="206"/>
      <c r="M411" s="207"/>
      <c r="N411" s="208"/>
      <c r="O411" s="209"/>
      <c r="P411" s="210"/>
      <c r="Q411" s="211"/>
    </row>
    <row r="412" spans="2:17" ht="12.75">
      <c r="B412" s="204"/>
      <c r="H412" s="189"/>
      <c r="I412" s="205"/>
      <c r="L412" s="206"/>
      <c r="M412" s="207"/>
      <c r="N412" s="208"/>
      <c r="O412" s="209"/>
      <c r="P412" s="210"/>
      <c r="Q412" s="211"/>
    </row>
    <row r="413" spans="2:17" ht="12.75">
      <c r="B413" s="204"/>
      <c r="H413" s="189"/>
      <c r="I413" s="205"/>
      <c r="L413" s="206"/>
      <c r="M413" s="207"/>
      <c r="N413" s="208"/>
      <c r="O413" s="209"/>
      <c r="P413" s="210"/>
      <c r="Q413" s="211"/>
    </row>
    <row r="414" spans="2:17" ht="12.75">
      <c r="B414" s="204"/>
      <c r="H414" s="189"/>
      <c r="I414" s="205"/>
      <c r="L414" s="206"/>
      <c r="M414" s="207"/>
      <c r="N414" s="208"/>
      <c r="O414" s="209"/>
      <c r="P414" s="210"/>
      <c r="Q414" s="211"/>
    </row>
    <row r="415" spans="2:17" ht="12.75">
      <c r="B415" s="204"/>
      <c r="H415" s="189"/>
      <c r="I415" s="205"/>
      <c r="L415" s="206"/>
      <c r="M415" s="207"/>
      <c r="N415" s="208"/>
      <c r="O415" s="209"/>
      <c r="P415" s="210"/>
      <c r="Q415" s="211"/>
    </row>
    <row r="416" spans="2:17" ht="12.75">
      <c r="B416" s="204"/>
      <c r="H416" s="189"/>
      <c r="I416" s="205"/>
      <c r="L416" s="206"/>
      <c r="M416" s="207"/>
      <c r="N416" s="208"/>
      <c r="O416" s="209"/>
      <c r="P416" s="210"/>
      <c r="Q416" s="211"/>
    </row>
    <row r="417" spans="2:17" ht="12.75">
      <c r="B417" s="204"/>
      <c r="H417" s="189"/>
      <c r="I417" s="205"/>
      <c r="L417" s="206"/>
      <c r="M417" s="207"/>
      <c r="N417" s="208"/>
      <c r="O417" s="209"/>
      <c r="P417" s="210"/>
      <c r="Q417" s="211"/>
    </row>
    <row r="418" spans="2:17" ht="12.75">
      <c r="B418" s="204"/>
      <c r="H418" s="189"/>
      <c r="I418" s="205"/>
      <c r="L418" s="206"/>
      <c r="M418" s="207"/>
      <c r="N418" s="208"/>
      <c r="O418" s="209"/>
      <c r="P418" s="210"/>
      <c r="Q418" s="211"/>
    </row>
    <row r="419" spans="2:17" ht="12.75">
      <c r="B419" s="204"/>
      <c r="H419" s="189"/>
      <c r="I419" s="205"/>
      <c r="L419" s="206"/>
      <c r="M419" s="207"/>
      <c r="N419" s="208"/>
      <c r="O419" s="209"/>
      <c r="P419" s="210"/>
      <c r="Q419" s="211"/>
    </row>
    <row r="420" spans="2:17" ht="12.75">
      <c r="B420" s="204"/>
      <c r="H420" s="189"/>
      <c r="I420" s="205"/>
      <c r="L420" s="206"/>
      <c r="M420" s="207"/>
      <c r="N420" s="208"/>
      <c r="O420" s="209"/>
      <c r="P420" s="210"/>
      <c r="Q420" s="211"/>
    </row>
    <row r="421" spans="2:17" ht="12.75">
      <c r="B421" s="204"/>
      <c r="H421" s="189"/>
      <c r="I421" s="205"/>
      <c r="L421" s="206"/>
      <c r="M421" s="207"/>
      <c r="N421" s="208"/>
      <c r="O421" s="209"/>
      <c r="P421" s="210"/>
      <c r="Q421" s="211"/>
    </row>
    <row r="422" spans="2:17" ht="12.75">
      <c r="B422" s="204"/>
      <c r="H422" s="189"/>
      <c r="I422" s="205"/>
      <c r="L422" s="206"/>
      <c r="M422" s="207"/>
      <c r="N422" s="208"/>
      <c r="O422" s="209"/>
      <c r="P422" s="210"/>
      <c r="Q422" s="211"/>
    </row>
    <row r="423" spans="2:17" ht="12.75">
      <c r="B423" s="204"/>
      <c r="H423" s="189"/>
      <c r="I423" s="205"/>
      <c r="L423" s="206"/>
      <c r="M423" s="207"/>
      <c r="N423" s="208"/>
      <c r="O423" s="209"/>
      <c r="P423" s="210"/>
      <c r="Q423" s="211"/>
    </row>
    <row r="424" spans="2:17" ht="12.75">
      <c r="B424" s="204"/>
      <c r="H424" s="189"/>
      <c r="I424" s="205"/>
      <c r="L424" s="206"/>
      <c r="M424" s="207"/>
      <c r="N424" s="208"/>
      <c r="O424" s="209"/>
      <c r="P424" s="210"/>
      <c r="Q424" s="211"/>
    </row>
    <row r="425" spans="2:17" ht="12.75">
      <c r="B425" s="204"/>
      <c r="H425" s="189"/>
      <c r="I425" s="205"/>
      <c r="L425" s="206"/>
      <c r="M425" s="207"/>
      <c r="N425" s="208"/>
      <c r="O425" s="209"/>
      <c r="P425" s="210"/>
      <c r="Q425" s="211"/>
    </row>
    <row r="426" spans="2:17" ht="12.75">
      <c r="B426" s="204"/>
      <c r="H426" s="189"/>
      <c r="I426" s="205"/>
      <c r="L426" s="206"/>
      <c r="M426" s="207"/>
      <c r="N426" s="208"/>
      <c r="O426" s="209"/>
      <c r="P426" s="210"/>
      <c r="Q426" s="211"/>
    </row>
    <row r="427" spans="2:17" ht="12.75">
      <c r="B427" s="204"/>
      <c r="H427" s="189"/>
      <c r="I427" s="205"/>
      <c r="L427" s="206"/>
      <c r="M427" s="207"/>
      <c r="N427" s="208"/>
      <c r="O427" s="209"/>
      <c r="P427" s="210"/>
      <c r="Q427" s="211"/>
    </row>
    <row r="428" spans="2:17" ht="12.75">
      <c r="B428" s="204"/>
      <c r="H428" s="189"/>
      <c r="I428" s="205"/>
      <c r="L428" s="206"/>
      <c r="M428" s="207"/>
      <c r="N428" s="208"/>
      <c r="O428" s="209"/>
      <c r="P428" s="210"/>
      <c r="Q428" s="211"/>
    </row>
    <row r="429" spans="2:17" ht="12.75">
      <c r="B429" s="204"/>
      <c r="H429" s="189"/>
      <c r="I429" s="205"/>
      <c r="L429" s="206"/>
      <c r="M429" s="207"/>
      <c r="N429" s="208"/>
      <c r="O429" s="209"/>
      <c r="P429" s="210"/>
      <c r="Q429" s="211"/>
    </row>
    <row r="430" spans="2:17" ht="12.75">
      <c r="B430" s="204"/>
      <c r="H430" s="189"/>
      <c r="I430" s="205"/>
      <c r="L430" s="206"/>
      <c r="M430" s="207"/>
      <c r="N430" s="208"/>
      <c r="O430" s="209"/>
      <c r="P430" s="210"/>
      <c r="Q430" s="211"/>
    </row>
    <row r="431" spans="2:17" ht="12.75">
      <c r="B431" s="204"/>
      <c r="H431" s="189"/>
      <c r="I431" s="205"/>
      <c r="L431" s="206"/>
      <c r="M431" s="207"/>
      <c r="N431" s="208"/>
      <c r="O431" s="209"/>
      <c r="P431" s="210"/>
      <c r="Q431" s="211"/>
    </row>
    <row r="432" spans="2:17" ht="12.75">
      <c r="B432" s="204"/>
      <c r="H432" s="189"/>
      <c r="I432" s="205"/>
      <c r="L432" s="206"/>
      <c r="M432" s="207"/>
      <c r="N432" s="208"/>
      <c r="O432" s="209"/>
      <c r="P432" s="210"/>
      <c r="Q432" s="211"/>
    </row>
    <row r="433" spans="2:17" ht="12.75">
      <c r="B433" s="204"/>
      <c r="H433" s="189"/>
      <c r="I433" s="205"/>
      <c r="L433" s="206"/>
      <c r="M433" s="207"/>
      <c r="N433" s="208"/>
      <c r="O433" s="209"/>
      <c r="P433" s="210"/>
      <c r="Q433" s="211"/>
    </row>
    <row r="434" spans="2:17" ht="12.75">
      <c r="B434" s="204"/>
      <c r="H434" s="189"/>
      <c r="I434" s="205"/>
      <c r="L434" s="206"/>
      <c r="M434" s="207"/>
      <c r="N434" s="208"/>
      <c r="O434" s="209"/>
      <c r="P434" s="210"/>
      <c r="Q434" s="211"/>
    </row>
    <row r="435" spans="2:17" ht="12.75">
      <c r="B435" s="204"/>
      <c r="H435" s="189"/>
      <c r="I435" s="205"/>
      <c r="L435" s="206"/>
      <c r="M435" s="207"/>
      <c r="N435" s="208"/>
      <c r="O435" s="209"/>
      <c r="P435" s="210"/>
      <c r="Q435" s="211"/>
    </row>
    <row r="436" spans="2:17" ht="12.75">
      <c r="B436" s="204"/>
      <c r="H436" s="189"/>
      <c r="I436" s="205"/>
      <c r="L436" s="206"/>
      <c r="M436" s="207"/>
      <c r="N436" s="208"/>
      <c r="O436" s="209"/>
      <c r="P436" s="210"/>
      <c r="Q436" s="211"/>
    </row>
    <row r="437" spans="2:17" ht="12.75">
      <c r="B437" s="204"/>
      <c r="H437" s="189"/>
      <c r="I437" s="205"/>
      <c r="L437" s="206"/>
      <c r="M437" s="207"/>
      <c r="N437" s="208"/>
      <c r="O437" s="209"/>
      <c r="P437" s="210"/>
      <c r="Q437" s="211"/>
    </row>
    <row r="438" spans="2:17" ht="12.75">
      <c r="B438" s="204"/>
      <c r="H438" s="189"/>
      <c r="I438" s="205"/>
      <c r="L438" s="206"/>
      <c r="M438" s="207"/>
      <c r="N438" s="208"/>
      <c r="O438" s="209"/>
      <c r="P438" s="210"/>
      <c r="Q438" s="211"/>
    </row>
    <row r="439" spans="2:17" ht="12.75">
      <c r="B439" s="204"/>
      <c r="H439" s="189"/>
      <c r="I439" s="205"/>
      <c r="L439" s="206"/>
      <c r="M439" s="207"/>
      <c r="N439" s="208"/>
      <c r="O439" s="209"/>
      <c r="P439" s="210"/>
      <c r="Q439" s="211"/>
    </row>
    <row r="440" spans="2:17" ht="12.75">
      <c r="B440" s="204"/>
      <c r="H440" s="189"/>
      <c r="I440" s="205"/>
      <c r="L440" s="206"/>
      <c r="M440" s="207"/>
      <c r="N440" s="208"/>
      <c r="O440" s="209"/>
      <c r="P440" s="210"/>
      <c r="Q440" s="211"/>
    </row>
    <row r="441" spans="2:17" ht="12.75">
      <c r="B441" s="204"/>
      <c r="H441" s="189"/>
      <c r="I441" s="205"/>
      <c r="L441" s="206"/>
      <c r="M441" s="207"/>
      <c r="N441" s="208"/>
      <c r="O441" s="209"/>
      <c r="P441" s="210"/>
      <c r="Q441" s="211"/>
    </row>
    <row r="442" spans="2:17" ht="12.75">
      <c r="B442" s="204"/>
      <c r="H442" s="189"/>
      <c r="I442" s="205"/>
      <c r="L442" s="206"/>
      <c r="M442" s="207"/>
      <c r="N442" s="208"/>
      <c r="O442" s="209"/>
      <c r="P442" s="210"/>
      <c r="Q442" s="211"/>
    </row>
    <row r="443" spans="2:17" ht="12.75">
      <c r="B443" s="204"/>
      <c r="H443" s="189"/>
      <c r="I443" s="205"/>
      <c r="L443" s="206"/>
      <c r="M443" s="207"/>
      <c r="N443" s="208"/>
      <c r="O443" s="209"/>
      <c r="P443" s="210"/>
      <c r="Q443" s="211"/>
    </row>
    <row r="444" spans="2:17" ht="12.75">
      <c r="B444" s="204"/>
      <c r="H444" s="189"/>
      <c r="I444" s="205"/>
      <c r="L444" s="206"/>
      <c r="M444" s="207"/>
      <c r="N444" s="208"/>
      <c r="O444" s="209"/>
      <c r="P444" s="210"/>
      <c r="Q444" s="211"/>
    </row>
    <row r="445" spans="2:17" ht="12.75">
      <c r="B445" s="204"/>
      <c r="H445" s="189"/>
      <c r="I445" s="205"/>
      <c r="L445" s="206"/>
      <c r="M445" s="207"/>
      <c r="N445" s="208"/>
      <c r="O445" s="209"/>
      <c r="P445" s="210"/>
      <c r="Q445" s="211"/>
    </row>
    <row r="446" spans="2:17" ht="12.75">
      <c r="B446" s="204"/>
      <c r="H446" s="189"/>
      <c r="I446" s="205"/>
      <c r="L446" s="206"/>
      <c r="M446" s="207"/>
      <c r="N446" s="208"/>
      <c r="O446" s="209"/>
      <c r="P446" s="210"/>
      <c r="Q446" s="211"/>
    </row>
    <row r="447" spans="2:17" ht="12.75">
      <c r="B447" s="204"/>
      <c r="H447" s="189"/>
      <c r="I447" s="205"/>
      <c r="L447" s="206"/>
      <c r="M447" s="207"/>
      <c r="N447" s="208"/>
      <c r="O447" s="209"/>
      <c r="P447" s="210"/>
      <c r="Q447" s="211"/>
    </row>
    <row r="448" spans="2:17" ht="12.75">
      <c r="B448" s="204"/>
      <c r="H448" s="189"/>
      <c r="I448" s="205"/>
      <c r="L448" s="206"/>
      <c r="M448" s="207"/>
      <c r="N448" s="208"/>
      <c r="O448" s="209"/>
      <c r="P448" s="210"/>
      <c r="Q448" s="211"/>
    </row>
    <row r="449" spans="2:17" ht="12.75">
      <c r="B449" s="204"/>
      <c r="H449" s="189"/>
      <c r="I449" s="205"/>
      <c r="L449" s="206"/>
      <c r="M449" s="207"/>
      <c r="N449" s="208"/>
      <c r="O449" s="209"/>
      <c r="P449" s="210"/>
      <c r="Q449" s="211"/>
    </row>
    <row r="450" spans="2:17" ht="12.75">
      <c r="B450" s="204"/>
      <c r="H450" s="189"/>
      <c r="I450" s="205"/>
      <c r="L450" s="206"/>
      <c r="M450" s="207"/>
      <c r="N450" s="208"/>
      <c r="O450" s="209"/>
      <c r="P450" s="210"/>
      <c r="Q450" s="211"/>
    </row>
    <row r="451" spans="2:17" ht="12.75">
      <c r="B451" s="204"/>
      <c r="H451" s="189"/>
      <c r="I451" s="205"/>
      <c r="L451" s="206"/>
      <c r="M451" s="207"/>
      <c r="N451" s="208"/>
      <c r="O451" s="209"/>
      <c r="P451" s="210"/>
      <c r="Q451" s="211"/>
    </row>
    <row r="452" spans="2:17" ht="12.75">
      <c r="B452" s="204"/>
      <c r="H452" s="189"/>
      <c r="I452" s="205"/>
      <c r="L452" s="206"/>
      <c r="M452" s="207"/>
      <c r="N452" s="208"/>
      <c r="O452" s="209"/>
      <c r="P452" s="210"/>
      <c r="Q452" s="211"/>
    </row>
    <row r="453" spans="2:17" ht="12.75">
      <c r="B453" s="204"/>
      <c r="H453" s="189"/>
      <c r="I453" s="205"/>
      <c r="L453" s="206"/>
      <c r="M453" s="207"/>
      <c r="N453" s="208"/>
      <c r="O453" s="209"/>
      <c r="P453" s="210"/>
      <c r="Q453" s="211"/>
    </row>
    <row r="454" spans="2:17" ht="12.75">
      <c r="B454" s="204"/>
      <c r="H454" s="189"/>
      <c r="I454" s="205"/>
      <c r="L454" s="206"/>
      <c r="M454" s="207"/>
      <c r="N454" s="208"/>
      <c r="O454" s="209"/>
      <c r="P454" s="210"/>
      <c r="Q454" s="211"/>
    </row>
    <row r="455" spans="2:17" ht="12.75">
      <c r="B455" s="204"/>
      <c r="H455" s="189"/>
      <c r="I455" s="205"/>
      <c r="L455" s="206"/>
      <c r="M455" s="207"/>
      <c r="N455" s="208"/>
      <c r="O455" s="209"/>
      <c r="P455" s="210"/>
      <c r="Q455" s="211"/>
    </row>
    <row r="456" spans="2:17" ht="12.75">
      <c r="B456" s="204"/>
      <c r="H456" s="189"/>
      <c r="I456" s="205"/>
      <c r="L456" s="206"/>
      <c r="M456" s="207"/>
      <c r="N456" s="208"/>
      <c r="O456" s="209"/>
      <c r="P456" s="210"/>
      <c r="Q456" s="211"/>
    </row>
    <row r="457" spans="2:17" ht="12.75">
      <c r="B457" s="204"/>
      <c r="H457" s="189"/>
      <c r="I457" s="205"/>
      <c r="L457" s="206"/>
      <c r="M457" s="207"/>
      <c r="N457" s="208"/>
      <c r="O457" s="209"/>
      <c r="P457" s="210"/>
      <c r="Q457" s="211"/>
    </row>
    <row r="458" spans="2:17" ht="12.75">
      <c r="B458" s="204"/>
      <c r="H458" s="189"/>
      <c r="I458" s="205"/>
      <c r="L458" s="206"/>
      <c r="M458" s="207"/>
      <c r="N458" s="208"/>
      <c r="O458" s="209"/>
      <c r="P458" s="210"/>
      <c r="Q458" s="211"/>
    </row>
    <row r="459" spans="2:17" ht="12.75">
      <c r="B459" s="204"/>
      <c r="H459" s="189"/>
      <c r="I459" s="205"/>
      <c r="L459" s="206"/>
      <c r="M459" s="207"/>
      <c r="N459" s="208"/>
      <c r="O459" s="209"/>
      <c r="P459" s="210"/>
      <c r="Q459" s="211"/>
    </row>
    <row r="460" spans="2:17" ht="12.75">
      <c r="B460" s="204"/>
      <c r="H460" s="189"/>
      <c r="I460" s="205"/>
      <c r="L460" s="206"/>
      <c r="M460" s="207"/>
      <c r="N460" s="208"/>
      <c r="O460" s="209"/>
      <c r="P460" s="210"/>
      <c r="Q460" s="211"/>
    </row>
    <row r="461" spans="2:17" ht="12.75">
      <c r="B461" s="204"/>
      <c r="H461" s="189"/>
      <c r="I461" s="205"/>
      <c r="L461" s="206"/>
      <c r="M461" s="207"/>
      <c r="N461" s="208"/>
      <c r="O461" s="209"/>
      <c r="P461" s="210"/>
      <c r="Q461" s="211"/>
    </row>
    <row r="462" spans="2:17" ht="12.75">
      <c r="B462" s="204"/>
      <c r="H462" s="189"/>
      <c r="I462" s="205"/>
      <c r="L462" s="206"/>
      <c r="M462" s="207"/>
      <c r="N462" s="208"/>
      <c r="O462" s="209"/>
      <c r="P462" s="210"/>
      <c r="Q462" s="211"/>
    </row>
    <row r="463" spans="2:17" ht="12.75">
      <c r="B463" s="204"/>
      <c r="H463" s="189"/>
      <c r="I463" s="205"/>
      <c r="L463" s="206"/>
      <c r="M463" s="207"/>
      <c r="N463" s="208"/>
      <c r="O463" s="209"/>
      <c r="P463" s="210"/>
      <c r="Q463" s="211"/>
    </row>
    <row r="464" spans="2:17" ht="12.75">
      <c r="B464" s="204"/>
      <c r="H464" s="189"/>
      <c r="I464" s="205"/>
      <c r="L464" s="206"/>
      <c r="M464" s="207"/>
      <c r="N464" s="208"/>
      <c r="O464" s="209"/>
      <c r="P464" s="210"/>
      <c r="Q464" s="211"/>
    </row>
    <row r="465" spans="2:17" ht="12.75">
      <c r="B465" s="204"/>
      <c r="H465" s="189"/>
      <c r="I465" s="205"/>
      <c r="L465" s="206"/>
      <c r="M465" s="207"/>
      <c r="N465" s="208"/>
      <c r="O465" s="209"/>
      <c r="P465" s="210"/>
      <c r="Q465" s="211"/>
    </row>
    <row r="466" spans="2:17" ht="12.75">
      <c r="B466" s="204"/>
      <c r="H466" s="189"/>
      <c r="I466" s="205"/>
      <c r="L466" s="206"/>
      <c r="M466" s="207"/>
      <c r="N466" s="208"/>
      <c r="O466" s="209"/>
      <c r="P466" s="210"/>
      <c r="Q466" s="211"/>
    </row>
    <row r="467" spans="2:17" ht="12.75">
      <c r="B467" s="204"/>
      <c r="H467" s="189"/>
      <c r="I467" s="205"/>
      <c r="L467" s="206"/>
      <c r="M467" s="207"/>
      <c r="N467" s="208"/>
      <c r="O467" s="209"/>
      <c r="P467" s="210"/>
      <c r="Q467" s="211"/>
    </row>
    <row r="468" spans="2:17" ht="12.75">
      <c r="B468" s="204"/>
      <c r="H468" s="189"/>
      <c r="I468" s="205"/>
      <c r="L468" s="206"/>
      <c r="M468" s="207"/>
      <c r="N468" s="208"/>
      <c r="O468" s="209"/>
      <c r="P468" s="210"/>
      <c r="Q468" s="211"/>
    </row>
    <row r="469" spans="2:17" ht="12.75">
      <c r="B469" s="204"/>
      <c r="H469" s="189"/>
      <c r="I469" s="205"/>
      <c r="L469" s="206"/>
      <c r="M469" s="207"/>
      <c r="N469" s="208"/>
      <c r="O469" s="209"/>
      <c r="P469" s="210"/>
      <c r="Q469" s="211"/>
    </row>
    <row r="470" spans="2:17" ht="12.75">
      <c r="B470" s="204"/>
      <c r="H470" s="189"/>
      <c r="I470" s="205"/>
      <c r="L470" s="206"/>
      <c r="M470" s="207"/>
      <c r="N470" s="208"/>
      <c r="O470" s="209"/>
      <c r="P470" s="210"/>
      <c r="Q470" s="211"/>
    </row>
    <row r="471" spans="2:17" ht="12.75">
      <c r="B471" s="204"/>
      <c r="H471" s="189"/>
      <c r="I471" s="205"/>
      <c r="L471" s="206"/>
      <c r="M471" s="207"/>
      <c r="N471" s="208"/>
      <c r="O471" s="209"/>
      <c r="P471" s="210"/>
      <c r="Q471" s="211"/>
    </row>
    <row r="472" spans="2:17" ht="12.75">
      <c r="B472" s="204"/>
      <c r="H472" s="189"/>
      <c r="I472" s="205"/>
      <c r="L472" s="206"/>
      <c r="M472" s="207"/>
      <c r="N472" s="208"/>
      <c r="O472" s="209"/>
      <c r="P472" s="210"/>
      <c r="Q472" s="211"/>
    </row>
    <row r="473" spans="2:17" ht="12.75">
      <c r="B473" s="204"/>
      <c r="H473" s="189"/>
      <c r="I473" s="205"/>
      <c r="L473" s="206"/>
      <c r="M473" s="207"/>
      <c r="N473" s="208"/>
      <c r="O473" s="209"/>
      <c r="P473" s="210"/>
      <c r="Q473" s="211"/>
    </row>
    <row r="474" spans="2:17" ht="12.75">
      <c r="B474" s="204"/>
      <c r="H474" s="189"/>
      <c r="I474" s="205"/>
      <c r="L474" s="206"/>
      <c r="M474" s="207"/>
      <c r="N474" s="208"/>
      <c r="O474" s="209"/>
      <c r="P474" s="210"/>
      <c r="Q474" s="211"/>
    </row>
    <row r="475" spans="2:17" ht="12.75">
      <c r="B475" s="204"/>
      <c r="H475" s="189"/>
      <c r="I475" s="205"/>
      <c r="L475" s="206"/>
      <c r="M475" s="207"/>
      <c r="N475" s="208"/>
      <c r="O475" s="209"/>
      <c r="P475" s="210"/>
      <c r="Q475" s="211"/>
    </row>
    <row r="476" spans="2:17" ht="12.75">
      <c r="B476" s="204"/>
      <c r="H476" s="189"/>
      <c r="I476" s="205"/>
      <c r="L476" s="206"/>
      <c r="M476" s="207"/>
      <c r="N476" s="208"/>
      <c r="O476" s="209"/>
      <c r="P476" s="210"/>
      <c r="Q476" s="211"/>
    </row>
    <row r="477" spans="2:17" ht="12.75">
      <c r="B477" s="204"/>
      <c r="H477" s="189"/>
      <c r="I477" s="205"/>
      <c r="L477" s="206"/>
      <c r="M477" s="207"/>
      <c r="N477" s="208"/>
      <c r="O477" s="209"/>
      <c r="P477" s="210"/>
      <c r="Q477" s="211"/>
    </row>
    <row r="478" spans="2:17" ht="12.75">
      <c r="B478" s="204"/>
      <c r="H478" s="189"/>
      <c r="I478" s="205"/>
      <c r="L478" s="206"/>
      <c r="M478" s="207"/>
      <c r="N478" s="208"/>
      <c r="O478" s="209"/>
      <c r="P478" s="210"/>
      <c r="Q478" s="211"/>
    </row>
    <row r="479" spans="2:17" ht="12.75">
      <c r="B479" s="204"/>
      <c r="H479" s="189"/>
      <c r="I479" s="205"/>
      <c r="L479" s="206"/>
      <c r="M479" s="207"/>
      <c r="N479" s="208"/>
      <c r="O479" s="209"/>
      <c r="P479" s="210"/>
      <c r="Q479" s="211"/>
    </row>
    <row r="480" spans="2:17" ht="12.75">
      <c r="B480" s="204"/>
      <c r="H480" s="189"/>
      <c r="I480" s="205"/>
      <c r="L480" s="206"/>
      <c r="M480" s="207"/>
      <c r="N480" s="208"/>
      <c r="O480" s="209"/>
      <c r="P480" s="210"/>
      <c r="Q480" s="211"/>
    </row>
    <row r="481" spans="2:17" ht="12.75">
      <c r="B481" s="204"/>
      <c r="H481" s="189"/>
      <c r="I481" s="205"/>
      <c r="L481" s="206"/>
      <c r="M481" s="207"/>
      <c r="N481" s="208"/>
      <c r="O481" s="209"/>
      <c r="P481" s="210"/>
      <c r="Q481" s="211"/>
    </row>
    <row r="482" spans="2:17" ht="12.75">
      <c r="B482" s="204"/>
      <c r="H482" s="189"/>
      <c r="I482" s="205"/>
      <c r="L482" s="206"/>
      <c r="M482" s="207"/>
      <c r="N482" s="208"/>
      <c r="O482" s="209"/>
      <c r="P482" s="210"/>
      <c r="Q482" s="211"/>
    </row>
    <row r="483" spans="2:17" ht="12.75">
      <c r="B483" s="204"/>
      <c r="H483" s="189"/>
      <c r="I483" s="205"/>
      <c r="L483" s="206"/>
      <c r="M483" s="207"/>
      <c r="N483" s="208"/>
      <c r="O483" s="209"/>
      <c r="P483" s="210"/>
      <c r="Q483" s="211"/>
    </row>
    <row r="484" spans="2:17" ht="12.75">
      <c r="B484" s="204"/>
      <c r="H484" s="189"/>
      <c r="I484" s="205"/>
      <c r="L484" s="206"/>
      <c r="M484" s="207"/>
      <c r="N484" s="208"/>
      <c r="O484" s="209"/>
      <c r="P484" s="210"/>
      <c r="Q484" s="211"/>
    </row>
    <row r="485" spans="2:17" ht="12.75">
      <c r="B485" s="204"/>
      <c r="H485" s="189"/>
      <c r="I485" s="205"/>
      <c r="L485" s="206"/>
      <c r="M485" s="207"/>
      <c r="N485" s="208"/>
      <c r="O485" s="209"/>
      <c r="P485" s="210"/>
      <c r="Q485" s="211"/>
    </row>
    <row r="486" spans="2:17" ht="12.75">
      <c r="B486" s="204"/>
      <c r="H486" s="189"/>
      <c r="I486" s="205"/>
      <c r="L486" s="206"/>
      <c r="M486" s="207"/>
      <c r="N486" s="208"/>
      <c r="O486" s="209"/>
      <c r="P486" s="210"/>
      <c r="Q486" s="211"/>
    </row>
    <row r="487" spans="2:17" ht="12.75">
      <c r="B487" s="204"/>
      <c r="H487" s="189"/>
      <c r="I487" s="205"/>
      <c r="L487" s="206"/>
      <c r="M487" s="207"/>
      <c r="N487" s="208"/>
      <c r="O487" s="209"/>
      <c r="P487" s="210"/>
      <c r="Q487" s="211"/>
    </row>
    <row r="488" spans="2:17" ht="12.75">
      <c r="B488" s="204"/>
      <c r="H488" s="189"/>
      <c r="I488" s="205"/>
      <c r="L488" s="206"/>
      <c r="M488" s="207"/>
      <c r="N488" s="208"/>
      <c r="O488" s="209"/>
      <c r="P488" s="210"/>
      <c r="Q488" s="211"/>
    </row>
    <row r="489" spans="2:17" ht="12.75">
      <c r="B489" s="204"/>
      <c r="H489" s="189"/>
      <c r="I489" s="205"/>
      <c r="L489" s="206"/>
      <c r="M489" s="207"/>
      <c r="N489" s="208"/>
      <c r="O489" s="209"/>
      <c r="P489" s="210"/>
      <c r="Q489" s="211"/>
    </row>
    <row r="490" spans="2:17" ht="12.75">
      <c r="B490" s="204"/>
      <c r="H490" s="189"/>
      <c r="I490" s="205"/>
      <c r="L490" s="206"/>
      <c r="M490" s="207"/>
      <c r="N490" s="208"/>
      <c r="O490" s="209"/>
      <c r="P490" s="210"/>
      <c r="Q490" s="211"/>
    </row>
    <row r="491" spans="2:17" ht="12.75">
      <c r="B491" s="204"/>
      <c r="H491" s="189"/>
      <c r="I491" s="205"/>
      <c r="L491" s="206"/>
      <c r="M491" s="207"/>
      <c r="N491" s="208"/>
      <c r="O491" s="209"/>
      <c r="P491" s="210"/>
      <c r="Q491" s="211"/>
    </row>
    <row r="492" spans="2:17" ht="12.75">
      <c r="B492" s="204"/>
      <c r="H492" s="189"/>
      <c r="I492" s="205"/>
      <c r="L492" s="206"/>
      <c r="M492" s="207"/>
      <c r="N492" s="208"/>
      <c r="O492" s="209"/>
      <c r="P492" s="210"/>
      <c r="Q492" s="211"/>
    </row>
    <row r="493" spans="2:17" ht="12.75">
      <c r="B493" s="204"/>
      <c r="H493" s="189"/>
      <c r="I493" s="205"/>
      <c r="L493" s="206"/>
      <c r="M493" s="207"/>
      <c r="N493" s="208"/>
      <c r="O493" s="209"/>
      <c r="P493" s="210"/>
      <c r="Q493" s="211"/>
    </row>
    <row r="494" spans="2:17" ht="12.75">
      <c r="B494" s="204"/>
      <c r="H494" s="189"/>
      <c r="I494" s="205"/>
      <c r="L494" s="206"/>
      <c r="M494" s="207"/>
      <c r="N494" s="208"/>
      <c r="O494" s="209"/>
      <c r="P494" s="210"/>
      <c r="Q494" s="211"/>
    </row>
    <row r="495" spans="2:17" ht="12.75">
      <c r="B495" s="204"/>
      <c r="H495" s="189"/>
      <c r="I495" s="205"/>
      <c r="L495" s="206"/>
      <c r="M495" s="207"/>
      <c r="N495" s="208"/>
      <c r="O495" s="209"/>
      <c r="P495" s="210"/>
      <c r="Q495" s="211"/>
    </row>
    <row r="496" spans="2:17" ht="12.75">
      <c r="B496" s="204"/>
      <c r="H496" s="189"/>
      <c r="I496" s="205"/>
      <c r="L496" s="206"/>
      <c r="M496" s="207"/>
      <c r="N496" s="208"/>
      <c r="O496" s="209"/>
      <c r="P496" s="210"/>
      <c r="Q496" s="211"/>
    </row>
    <row r="497" spans="2:17" ht="12.75">
      <c r="B497" s="204"/>
      <c r="H497" s="189"/>
      <c r="I497" s="205"/>
      <c r="L497" s="206"/>
      <c r="M497" s="207"/>
      <c r="N497" s="208"/>
      <c r="O497" s="209"/>
      <c r="P497" s="210"/>
      <c r="Q497" s="211"/>
    </row>
    <row r="498" spans="2:17" ht="12.75">
      <c r="B498" s="204"/>
      <c r="H498" s="189"/>
      <c r="I498" s="205"/>
      <c r="L498" s="206"/>
      <c r="M498" s="207"/>
      <c r="N498" s="208"/>
      <c r="O498" s="209"/>
      <c r="P498" s="210"/>
      <c r="Q498" s="211"/>
    </row>
    <row r="499" spans="2:17" ht="12.75">
      <c r="B499" s="204"/>
      <c r="H499" s="189"/>
      <c r="I499" s="205"/>
      <c r="L499" s="206"/>
      <c r="M499" s="207"/>
      <c r="N499" s="208"/>
      <c r="O499" s="209"/>
      <c r="P499" s="210"/>
      <c r="Q499" s="211"/>
    </row>
    <row r="500" spans="2:17" ht="12.75">
      <c r="B500" s="204"/>
      <c r="H500" s="189"/>
      <c r="I500" s="205"/>
      <c r="L500" s="206"/>
      <c r="M500" s="207"/>
      <c r="N500" s="208"/>
      <c r="O500" s="209"/>
      <c r="P500" s="210"/>
      <c r="Q500" s="211"/>
    </row>
    <row r="501" spans="2:17" ht="12.75">
      <c r="B501" s="204"/>
      <c r="H501" s="189"/>
      <c r="I501" s="205"/>
      <c r="L501" s="206"/>
      <c r="M501" s="207"/>
      <c r="N501" s="208"/>
      <c r="O501" s="209"/>
      <c r="P501" s="210"/>
      <c r="Q501" s="211"/>
    </row>
    <row r="502" spans="2:17" ht="12.75">
      <c r="B502" s="204"/>
      <c r="H502" s="189"/>
      <c r="I502" s="205"/>
      <c r="L502" s="206"/>
      <c r="M502" s="207"/>
      <c r="N502" s="208"/>
      <c r="O502" s="209"/>
      <c r="P502" s="210"/>
      <c r="Q502" s="211"/>
    </row>
    <row r="503" spans="2:17" ht="12.75">
      <c r="B503" s="204"/>
      <c r="H503" s="189"/>
      <c r="I503" s="205"/>
      <c r="L503" s="206"/>
      <c r="M503" s="207"/>
      <c r="N503" s="208"/>
      <c r="O503" s="209"/>
      <c r="P503" s="210"/>
      <c r="Q503" s="211"/>
    </row>
    <row r="504" spans="2:17" ht="12.75">
      <c r="B504" s="204"/>
      <c r="H504" s="189"/>
      <c r="I504" s="205"/>
      <c r="L504" s="206"/>
      <c r="M504" s="207"/>
      <c r="N504" s="208"/>
      <c r="O504" s="209"/>
      <c r="P504" s="210"/>
      <c r="Q504" s="211"/>
    </row>
    <row r="505" spans="2:17" ht="12.75">
      <c r="B505" s="204"/>
      <c r="H505" s="189"/>
      <c r="I505" s="205"/>
      <c r="L505" s="206"/>
      <c r="M505" s="207"/>
      <c r="N505" s="208"/>
      <c r="O505" s="209"/>
      <c r="P505" s="210"/>
      <c r="Q505" s="211"/>
    </row>
    <row r="506" spans="2:17" ht="12.75">
      <c r="B506" s="204"/>
      <c r="H506" s="189"/>
      <c r="I506" s="205"/>
      <c r="L506" s="206"/>
      <c r="M506" s="207"/>
      <c r="N506" s="208"/>
      <c r="O506" s="209"/>
      <c r="P506" s="210"/>
      <c r="Q506" s="211"/>
    </row>
    <row r="507" spans="2:17" ht="12.75">
      <c r="B507" s="204"/>
      <c r="H507" s="189"/>
      <c r="I507" s="205"/>
      <c r="L507" s="206"/>
      <c r="M507" s="207"/>
      <c r="N507" s="208"/>
      <c r="O507" s="209"/>
      <c r="P507" s="210"/>
      <c r="Q507" s="211"/>
    </row>
    <row r="508" spans="2:17" ht="12.75">
      <c r="B508" s="204"/>
      <c r="H508" s="189"/>
      <c r="I508" s="205"/>
      <c r="L508" s="206"/>
      <c r="M508" s="207"/>
      <c r="N508" s="208"/>
      <c r="O508" s="209"/>
      <c r="P508" s="210"/>
      <c r="Q508" s="211"/>
    </row>
    <row r="509" spans="2:17" ht="12.75">
      <c r="B509" s="204"/>
      <c r="H509" s="189"/>
      <c r="I509" s="205"/>
      <c r="L509" s="206"/>
      <c r="M509" s="207"/>
      <c r="N509" s="208"/>
      <c r="O509" s="209"/>
      <c r="P509" s="210"/>
      <c r="Q509" s="211"/>
    </row>
    <row r="510" spans="2:17" ht="12.75">
      <c r="B510" s="204"/>
      <c r="H510" s="189"/>
      <c r="I510" s="205"/>
      <c r="L510" s="206"/>
      <c r="M510" s="207"/>
      <c r="N510" s="208"/>
      <c r="O510" s="209"/>
      <c r="P510" s="210"/>
      <c r="Q510" s="211"/>
    </row>
    <row r="511" spans="2:17" ht="12.75">
      <c r="B511" s="204"/>
      <c r="H511" s="189"/>
      <c r="I511" s="205"/>
      <c r="L511" s="206"/>
      <c r="M511" s="207"/>
      <c r="N511" s="208"/>
      <c r="O511" s="209"/>
      <c r="P511" s="210"/>
      <c r="Q511" s="211"/>
    </row>
    <row r="512" spans="2:17" ht="12.75">
      <c r="B512" s="204"/>
      <c r="H512" s="189"/>
      <c r="I512" s="205"/>
      <c r="L512" s="206"/>
      <c r="M512" s="207"/>
      <c r="N512" s="208"/>
      <c r="O512" s="209"/>
      <c r="P512" s="210"/>
      <c r="Q512" s="211"/>
    </row>
    <row r="513" spans="2:17" ht="12.75">
      <c r="B513" s="204"/>
      <c r="H513" s="189"/>
      <c r="I513" s="205"/>
      <c r="L513" s="206"/>
      <c r="M513" s="207"/>
      <c r="N513" s="208"/>
      <c r="O513" s="209"/>
      <c r="P513" s="210"/>
      <c r="Q513" s="211"/>
    </row>
    <row r="514" spans="2:17" ht="12.75">
      <c r="B514" s="204"/>
      <c r="H514" s="189"/>
      <c r="I514" s="205"/>
      <c r="L514" s="206"/>
      <c r="M514" s="207"/>
      <c r="N514" s="208"/>
      <c r="O514" s="209"/>
      <c r="P514" s="210"/>
      <c r="Q514" s="211"/>
    </row>
    <row r="515" spans="2:17" ht="12.75">
      <c r="B515" s="204"/>
      <c r="H515" s="189"/>
      <c r="I515" s="205"/>
      <c r="L515" s="206"/>
      <c r="M515" s="207"/>
      <c r="N515" s="208"/>
      <c r="O515" s="209"/>
      <c r="P515" s="210"/>
      <c r="Q515" s="211"/>
    </row>
    <row r="516" spans="2:17" ht="12.75">
      <c r="B516" s="204"/>
      <c r="H516" s="189"/>
      <c r="I516" s="205"/>
      <c r="L516" s="206"/>
      <c r="M516" s="207"/>
      <c r="N516" s="208"/>
      <c r="O516" s="209"/>
      <c r="P516" s="210"/>
      <c r="Q516" s="211"/>
    </row>
    <row r="517" spans="2:17" ht="12.75">
      <c r="B517" s="204"/>
      <c r="H517" s="189"/>
      <c r="I517" s="205"/>
      <c r="L517" s="206"/>
      <c r="M517" s="207"/>
      <c r="N517" s="208"/>
      <c r="O517" s="209"/>
      <c r="P517" s="210"/>
      <c r="Q517" s="211"/>
    </row>
    <row r="518" spans="2:17" ht="12.75">
      <c r="B518" s="204"/>
      <c r="H518" s="189"/>
      <c r="I518" s="205"/>
      <c r="L518" s="206"/>
      <c r="M518" s="207"/>
      <c r="N518" s="208"/>
      <c r="O518" s="209"/>
      <c r="P518" s="210"/>
      <c r="Q518" s="211"/>
    </row>
    <row r="519" spans="2:17" ht="12.75">
      <c r="B519" s="204"/>
      <c r="H519" s="189"/>
      <c r="I519" s="205"/>
      <c r="L519" s="206"/>
      <c r="M519" s="207"/>
      <c r="N519" s="208"/>
      <c r="O519" s="209"/>
      <c r="P519" s="210"/>
      <c r="Q519" s="211"/>
    </row>
    <row r="520" spans="2:17" ht="12.75">
      <c r="B520" s="204"/>
      <c r="H520" s="189"/>
      <c r="I520" s="205"/>
      <c r="L520" s="206"/>
      <c r="M520" s="207"/>
      <c r="N520" s="208"/>
      <c r="O520" s="209"/>
      <c r="P520" s="210"/>
      <c r="Q520" s="211"/>
    </row>
    <row r="521" spans="2:17" ht="12.75">
      <c r="B521" s="204"/>
      <c r="H521" s="189"/>
      <c r="I521" s="205"/>
      <c r="L521" s="206"/>
      <c r="M521" s="207"/>
      <c r="N521" s="208"/>
      <c r="O521" s="209"/>
      <c r="P521" s="210"/>
      <c r="Q521" s="211"/>
    </row>
    <row r="522" spans="2:17" ht="12.75">
      <c r="B522" s="204"/>
      <c r="H522" s="189"/>
      <c r="I522" s="205"/>
      <c r="L522" s="206"/>
      <c r="M522" s="207"/>
      <c r="N522" s="208"/>
      <c r="O522" s="209"/>
      <c r="P522" s="210"/>
      <c r="Q522" s="211"/>
    </row>
    <row r="523" spans="2:17" ht="12.75">
      <c r="B523" s="204"/>
      <c r="H523" s="189"/>
      <c r="I523" s="205"/>
      <c r="L523" s="206"/>
      <c r="M523" s="207"/>
      <c r="N523" s="208"/>
      <c r="O523" s="209"/>
      <c r="P523" s="210"/>
      <c r="Q523" s="211"/>
    </row>
    <row r="524" spans="2:17" ht="12.75">
      <c r="B524" s="204"/>
      <c r="H524" s="189"/>
      <c r="I524" s="205"/>
      <c r="L524" s="206"/>
      <c r="M524" s="207"/>
      <c r="N524" s="208"/>
      <c r="O524" s="209"/>
      <c r="P524" s="210"/>
      <c r="Q524" s="211"/>
    </row>
    <row r="525" spans="2:17" ht="12.75">
      <c r="B525" s="204"/>
      <c r="H525" s="189"/>
      <c r="I525" s="205"/>
      <c r="L525" s="206"/>
      <c r="M525" s="207"/>
      <c r="N525" s="208"/>
      <c r="O525" s="209"/>
      <c r="P525" s="210"/>
      <c r="Q525" s="211"/>
    </row>
    <row r="526" spans="2:17" ht="12.75">
      <c r="B526" s="204"/>
      <c r="H526" s="189"/>
      <c r="I526" s="205"/>
      <c r="L526" s="206"/>
      <c r="M526" s="207"/>
      <c r="N526" s="208"/>
      <c r="O526" s="209"/>
      <c r="P526" s="210"/>
      <c r="Q526" s="211"/>
    </row>
    <row r="527" spans="2:17" ht="12.75">
      <c r="B527" s="204"/>
      <c r="H527" s="189"/>
      <c r="I527" s="205"/>
      <c r="L527" s="206"/>
      <c r="M527" s="207"/>
      <c r="N527" s="208"/>
      <c r="O527" s="209"/>
      <c r="P527" s="210"/>
      <c r="Q527" s="211"/>
    </row>
    <row r="528" spans="2:17" ht="12.75">
      <c r="B528" s="204"/>
      <c r="H528" s="189"/>
      <c r="I528" s="205"/>
      <c r="L528" s="206"/>
      <c r="M528" s="207"/>
      <c r="N528" s="208"/>
      <c r="O528" s="209"/>
      <c r="P528" s="210"/>
      <c r="Q528" s="211"/>
    </row>
    <row r="529" spans="2:17" ht="12.75">
      <c r="B529" s="204"/>
      <c r="H529" s="189"/>
      <c r="I529" s="205"/>
      <c r="L529" s="206"/>
      <c r="M529" s="207"/>
      <c r="N529" s="208"/>
      <c r="O529" s="209"/>
      <c r="P529" s="210"/>
      <c r="Q529" s="211"/>
    </row>
    <row r="530" spans="2:17" ht="12.75">
      <c r="B530" s="204"/>
      <c r="H530" s="189"/>
      <c r="I530" s="205"/>
      <c r="L530" s="206"/>
      <c r="M530" s="207"/>
      <c r="N530" s="208"/>
      <c r="O530" s="209"/>
      <c r="P530" s="210"/>
      <c r="Q530" s="211"/>
    </row>
    <row r="531" spans="2:17" ht="12.75">
      <c r="B531" s="204"/>
      <c r="H531" s="189"/>
      <c r="I531" s="205"/>
      <c r="L531" s="206"/>
      <c r="M531" s="207"/>
      <c r="N531" s="208"/>
      <c r="O531" s="209"/>
      <c r="P531" s="210"/>
      <c r="Q531" s="211"/>
    </row>
    <row r="532" spans="2:17" ht="12.75">
      <c r="B532" s="204"/>
      <c r="H532" s="189"/>
      <c r="I532" s="205"/>
      <c r="L532" s="206"/>
      <c r="M532" s="207"/>
      <c r="N532" s="208"/>
      <c r="O532" s="209"/>
      <c r="P532" s="210"/>
      <c r="Q532" s="211"/>
    </row>
    <row r="533" spans="2:17" ht="12.75">
      <c r="B533" s="204"/>
      <c r="H533" s="189"/>
      <c r="I533" s="205"/>
      <c r="L533" s="206"/>
      <c r="M533" s="207"/>
      <c r="N533" s="208"/>
      <c r="O533" s="209"/>
      <c r="P533" s="210"/>
      <c r="Q533" s="211"/>
    </row>
    <row r="534" spans="2:17" ht="12.75">
      <c r="B534" s="204"/>
      <c r="H534" s="189"/>
      <c r="I534" s="205"/>
      <c r="L534" s="206"/>
      <c r="M534" s="207"/>
      <c r="N534" s="208"/>
      <c r="O534" s="209"/>
      <c r="P534" s="210"/>
      <c r="Q534" s="211"/>
    </row>
    <row r="535" spans="2:17" ht="12.75">
      <c r="B535" s="204"/>
      <c r="H535" s="189"/>
      <c r="I535" s="205"/>
      <c r="L535" s="206"/>
      <c r="M535" s="207"/>
      <c r="N535" s="208"/>
      <c r="O535" s="209"/>
      <c r="P535" s="210"/>
      <c r="Q535" s="211"/>
    </row>
    <row r="536" spans="2:17" ht="12.75">
      <c r="B536" s="204"/>
      <c r="H536" s="189"/>
      <c r="I536" s="205"/>
      <c r="L536" s="206"/>
      <c r="M536" s="207"/>
      <c r="N536" s="208"/>
      <c r="O536" s="209"/>
      <c r="P536" s="210"/>
      <c r="Q536" s="211"/>
    </row>
    <row r="537" spans="2:17" ht="12.75">
      <c r="B537" s="204"/>
      <c r="H537" s="189"/>
      <c r="I537" s="205"/>
      <c r="L537" s="206"/>
      <c r="M537" s="207"/>
      <c r="N537" s="208"/>
      <c r="O537" s="209"/>
      <c r="P537" s="210"/>
      <c r="Q537" s="211"/>
    </row>
    <row r="538" spans="2:17" ht="12.75">
      <c r="B538" s="204"/>
      <c r="H538" s="189"/>
      <c r="I538" s="205"/>
      <c r="L538" s="206"/>
      <c r="M538" s="207"/>
      <c r="N538" s="208"/>
      <c r="O538" s="209"/>
      <c r="P538" s="210"/>
      <c r="Q538" s="211"/>
    </row>
    <row r="539" spans="2:17" ht="12.75">
      <c r="B539" s="204"/>
      <c r="H539" s="189"/>
      <c r="I539" s="205"/>
      <c r="L539" s="206"/>
      <c r="M539" s="207"/>
      <c r="N539" s="208"/>
      <c r="O539" s="209"/>
      <c r="P539" s="210"/>
      <c r="Q539" s="211"/>
    </row>
    <row r="540" spans="2:17" ht="12.75">
      <c r="B540" s="204"/>
      <c r="H540" s="189"/>
      <c r="I540" s="205"/>
      <c r="L540" s="206"/>
      <c r="M540" s="207"/>
      <c r="N540" s="208"/>
      <c r="O540" s="209"/>
      <c r="P540" s="210"/>
      <c r="Q540" s="211"/>
    </row>
    <row r="541" spans="2:17" ht="12.75">
      <c r="B541" s="204"/>
      <c r="H541" s="189"/>
      <c r="I541" s="205"/>
      <c r="L541" s="206"/>
      <c r="M541" s="207"/>
      <c r="N541" s="208"/>
      <c r="O541" s="209"/>
      <c r="P541" s="210"/>
      <c r="Q541" s="211"/>
    </row>
    <row r="542" spans="2:17" ht="12.75">
      <c r="B542" s="204"/>
      <c r="H542" s="189"/>
      <c r="I542" s="205"/>
      <c r="L542" s="206"/>
      <c r="M542" s="207"/>
      <c r="N542" s="208"/>
      <c r="O542" s="209"/>
      <c r="P542" s="210"/>
      <c r="Q542" s="211"/>
    </row>
    <row r="543" spans="2:17" ht="12.75">
      <c r="B543" s="204"/>
      <c r="H543" s="189"/>
      <c r="I543" s="205"/>
      <c r="L543" s="206"/>
      <c r="M543" s="207"/>
      <c r="N543" s="208"/>
      <c r="O543" s="209"/>
      <c r="P543" s="210"/>
      <c r="Q543" s="211"/>
    </row>
    <row r="544" spans="2:17" ht="12.75">
      <c r="B544" s="204"/>
      <c r="H544" s="189"/>
      <c r="I544" s="205"/>
      <c r="L544" s="206"/>
      <c r="M544" s="207"/>
      <c r="N544" s="208"/>
      <c r="O544" s="209"/>
      <c r="P544" s="210"/>
      <c r="Q544" s="211"/>
    </row>
    <row r="545" spans="2:17" ht="12.75">
      <c r="B545" s="204"/>
      <c r="H545" s="189"/>
      <c r="I545" s="205"/>
      <c r="L545" s="206"/>
      <c r="M545" s="207"/>
      <c r="N545" s="208"/>
      <c r="O545" s="209"/>
      <c r="P545" s="210"/>
      <c r="Q545" s="211"/>
    </row>
    <row r="546" spans="2:17" ht="12.75">
      <c r="B546" s="204"/>
      <c r="H546" s="189"/>
      <c r="I546" s="205"/>
      <c r="L546" s="206"/>
      <c r="M546" s="207"/>
      <c r="N546" s="208"/>
      <c r="O546" s="209"/>
      <c r="P546" s="210"/>
      <c r="Q546" s="211"/>
    </row>
    <row r="547" spans="2:17" ht="12.75">
      <c r="B547" s="204"/>
      <c r="H547" s="189"/>
      <c r="I547" s="205"/>
      <c r="L547" s="206"/>
      <c r="M547" s="207"/>
      <c r="N547" s="208"/>
      <c r="O547" s="209"/>
      <c r="P547" s="210"/>
      <c r="Q547" s="211"/>
    </row>
    <row r="548" spans="2:17" ht="12.75">
      <c r="B548" s="204"/>
      <c r="H548" s="189"/>
      <c r="I548" s="205"/>
      <c r="L548" s="206"/>
      <c r="M548" s="207"/>
      <c r="N548" s="208"/>
      <c r="O548" s="209"/>
      <c r="P548" s="210"/>
      <c r="Q548" s="211"/>
    </row>
    <row r="549" spans="2:17" ht="12.75">
      <c r="B549" s="204"/>
      <c r="H549" s="189"/>
      <c r="I549" s="205"/>
      <c r="L549" s="206"/>
      <c r="M549" s="207"/>
      <c r="N549" s="208"/>
      <c r="O549" s="209"/>
      <c r="P549" s="210"/>
      <c r="Q549" s="211"/>
    </row>
    <row r="550" spans="2:17" ht="12.75">
      <c r="B550" s="204"/>
      <c r="H550" s="189"/>
      <c r="I550" s="205"/>
      <c r="L550" s="206"/>
      <c r="M550" s="207"/>
      <c r="N550" s="208"/>
      <c r="O550" s="209"/>
      <c r="P550" s="210"/>
      <c r="Q550" s="211"/>
    </row>
    <row r="551" spans="2:17" ht="12.75">
      <c r="B551" s="204"/>
      <c r="H551" s="189"/>
      <c r="I551" s="205"/>
      <c r="L551" s="206"/>
      <c r="M551" s="207"/>
      <c r="N551" s="208"/>
      <c r="O551" s="209"/>
      <c r="P551" s="210"/>
      <c r="Q551" s="211"/>
    </row>
    <row r="552" spans="2:17" ht="12.75">
      <c r="B552" s="204"/>
      <c r="H552" s="189"/>
      <c r="I552" s="205"/>
      <c r="L552" s="206"/>
      <c r="M552" s="207"/>
      <c r="N552" s="208"/>
      <c r="O552" s="209"/>
      <c r="P552" s="210"/>
      <c r="Q552" s="211"/>
    </row>
    <row r="553" spans="2:17" ht="12.75">
      <c r="B553" s="204"/>
      <c r="H553" s="189"/>
      <c r="I553" s="205"/>
      <c r="L553" s="206"/>
      <c r="M553" s="207"/>
      <c r="N553" s="208"/>
      <c r="O553" s="209"/>
      <c r="P553" s="210"/>
      <c r="Q553" s="211"/>
    </row>
    <row r="554" spans="2:17" ht="12.75">
      <c r="B554" s="204"/>
      <c r="H554" s="189"/>
      <c r="I554" s="205"/>
      <c r="L554" s="206"/>
      <c r="M554" s="207"/>
      <c r="N554" s="208"/>
      <c r="O554" s="209"/>
      <c r="P554" s="210"/>
      <c r="Q554" s="211"/>
    </row>
    <row r="555" spans="2:17" ht="12.75">
      <c r="B555" s="204"/>
      <c r="H555" s="189"/>
      <c r="I555" s="205"/>
      <c r="L555" s="206"/>
      <c r="M555" s="207"/>
      <c r="N555" s="208"/>
      <c r="O555" s="209"/>
      <c r="P555" s="210"/>
      <c r="Q555" s="211"/>
    </row>
    <row r="556" spans="2:17" ht="12.75">
      <c r="B556" s="204"/>
      <c r="H556" s="189"/>
      <c r="I556" s="205"/>
      <c r="L556" s="206"/>
      <c r="M556" s="207"/>
      <c r="N556" s="208"/>
      <c r="O556" s="209"/>
      <c r="P556" s="210"/>
      <c r="Q556" s="211"/>
    </row>
    <row r="557" spans="2:17" ht="12.75">
      <c r="B557" s="204"/>
      <c r="H557" s="189"/>
      <c r="I557" s="205"/>
      <c r="L557" s="206"/>
      <c r="M557" s="207"/>
      <c r="N557" s="208"/>
      <c r="O557" s="209"/>
      <c r="P557" s="210"/>
      <c r="Q557" s="211"/>
    </row>
    <row r="558" spans="2:17" ht="12.75">
      <c r="B558" s="204"/>
      <c r="H558" s="189"/>
      <c r="I558" s="205"/>
      <c r="L558" s="206"/>
      <c r="M558" s="207"/>
      <c r="N558" s="208"/>
      <c r="O558" s="209"/>
      <c r="P558" s="210"/>
      <c r="Q558" s="211"/>
    </row>
    <row r="559" spans="2:17" ht="12.75">
      <c r="B559" s="204"/>
      <c r="H559" s="189"/>
      <c r="I559" s="205"/>
      <c r="L559" s="206"/>
      <c r="M559" s="207"/>
      <c r="N559" s="208"/>
      <c r="O559" s="209"/>
      <c r="P559" s="210"/>
      <c r="Q559" s="211"/>
    </row>
    <row r="560" spans="2:17" ht="12.75">
      <c r="B560" s="204"/>
      <c r="H560" s="189"/>
      <c r="I560" s="205"/>
      <c r="L560" s="206"/>
      <c r="M560" s="207"/>
      <c r="N560" s="208"/>
      <c r="O560" s="209"/>
      <c r="P560" s="210"/>
      <c r="Q560" s="211"/>
    </row>
    <row r="561" spans="2:17" ht="12.75">
      <c r="B561" s="204"/>
      <c r="H561" s="189"/>
      <c r="I561" s="205"/>
      <c r="L561" s="206"/>
      <c r="M561" s="207"/>
      <c r="N561" s="208"/>
      <c r="O561" s="209"/>
      <c r="P561" s="210"/>
      <c r="Q561" s="211"/>
    </row>
    <row r="562" spans="2:17" ht="12.75">
      <c r="B562" s="204"/>
      <c r="H562" s="189"/>
      <c r="I562" s="205"/>
      <c r="L562" s="206"/>
      <c r="M562" s="207"/>
      <c r="N562" s="208"/>
      <c r="O562" s="209"/>
      <c r="P562" s="210"/>
      <c r="Q562" s="211"/>
    </row>
    <row r="563" spans="2:17" ht="12.75">
      <c r="B563" s="204"/>
      <c r="H563" s="189"/>
      <c r="I563" s="205"/>
      <c r="L563" s="206"/>
      <c r="M563" s="207"/>
      <c r="N563" s="208"/>
      <c r="O563" s="209"/>
      <c r="P563" s="210"/>
      <c r="Q563" s="211"/>
    </row>
    <row r="564" spans="2:17" ht="12.75">
      <c r="B564" s="204"/>
      <c r="H564" s="189"/>
      <c r="I564" s="205"/>
      <c r="L564" s="206"/>
      <c r="M564" s="207"/>
      <c r="N564" s="208"/>
      <c r="O564" s="209"/>
      <c r="P564" s="210"/>
      <c r="Q564" s="211"/>
    </row>
    <row r="565" spans="2:17" ht="12.75">
      <c r="B565" s="204"/>
      <c r="H565" s="189"/>
      <c r="I565" s="205"/>
      <c r="L565" s="206"/>
      <c r="M565" s="207"/>
      <c r="N565" s="208"/>
      <c r="O565" s="209"/>
      <c r="P565" s="210"/>
      <c r="Q565" s="211"/>
    </row>
    <row r="566" spans="2:17" ht="12.75">
      <c r="B566" s="204"/>
      <c r="H566" s="189"/>
      <c r="I566" s="205"/>
      <c r="L566" s="206"/>
      <c r="M566" s="207"/>
      <c r="N566" s="208"/>
      <c r="O566" s="209"/>
      <c r="P566" s="210"/>
      <c r="Q566" s="211"/>
    </row>
    <row r="567" spans="2:17" ht="12.75">
      <c r="B567" s="204"/>
      <c r="H567" s="189"/>
      <c r="I567" s="205"/>
      <c r="L567" s="206"/>
      <c r="M567" s="207"/>
      <c r="N567" s="208"/>
      <c r="O567" s="209"/>
      <c r="P567" s="210"/>
      <c r="Q567" s="211"/>
    </row>
    <row r="568" spans="2:17" ht="12.75">
      <c r="B568" s="204"/>
      <c r="H568" s="189"/>
      <c r="I568" s="205"/>
      <c r="L568" s="206"/>
      <c r="M568" s="207"/>
      <c r="N568" s="208"/>
      <c r="O568" s="209"/>
      <c r="P568" s="210"/>
      <c r="Q568" s="211"/>
    </row>
    <row r="569" spans="2:17" ht="12.75">
      <c r="B569" s="204"/>
      <c r="H569" s="189"/>
      <c r="I569" s="205"/>
      <c r="L569" s="206"/>
      <c r="M569" s="207"/>
      <c r="N569" s="208"/>
      <c r="O569" s="209"/>
      <c r="P569" s="210"/>
      <c r="Q569" s="211"/>
    </row>
    <row r="570" spans="2:17" ht="12.75">
      <c r="B570" s="204"/>
      <c r="H570" s="189"/>
      <c r="I570" s="205"/>
      <c r="L570" s="206"/>
      <c r="M570" s="207"/>
      <c r="N570" s="208"/>
      <c r="O570" s="209"/>
      <c r="P570" s="210"/>
      <c r="Q570" s="211"/>
    </row>
    <row r="571" spans="2:17" ht="12.75">
      <c r="B571" s="204"/>
      <c r="H571" s="189"/>
      <c r="I571" s="205"/>
      <c r="L571" s="206"/>
      <c r="M571" s="207"/>
      <c r="N571" s="208"/>
      <c r="O571" s="209"/>
      <c r="P571" s="210"/>
      <c r="Q571" s="211"/>
    </row>
    <row r="572" spans="2:17" ht="12.75">
      <c r="B572" s="204"/>
      <c r="H572" s="189"/>
      <c r="I572" s="205"/>
      <c r="L572" s="206"/>
      <c r="M572" s="207"/>
      <c r="N572" s="208"/>
      <c r="O572" s="209"/>
      <c r="P572" s="210"/>
      <c r="Q572" s="211"/>
    </row>
    <row r="573" spans="2:17" ht="12.75">
      <c r="B573" s="204"/>
      <c r="H573" s="189"/>
      <c r="I573" s="205"/>
      <c r="L573" s="206"/>
      <c r="M573" s="207"/>
      <c r="N573" s="208"/>
      <c r="O573" s="209"/>
      <c r="P573" s="210"/>
      <c r="Q573" s="211"/>
    </row>
    <row r="574" spans="2:17" ht="12.75">
      <c r="B574" s="204"/>
      <c r="H574" s="189"/>
      <c r="I574" s="205"/>
      <c r="L574" s="206"/>
      <c r="M574" s="207"/>
      <c r="N574" s="208"/>
      <c r="O574" s="209"/>
      <c r="P574" s="210"/>
      <c r="Q574" s="211"/>
    </row>
    <row r="575" spans="2:17" ht="12.75">
      <c r="B575" s="204"/>
      <c r="H575" s="189"/>
      <c r="I575" s="205"/>
      <c r="L575" s="206"/>
      <c r="M575" s="207"/>
      <c r="N575" s="208"/>
      <c r="O575" s="209"/>
      <c r="P575" s="210"/>
      <c r="Q575" s="211"/>
    </row>
    <row r="576" spans="2:17" ht="12.75">
      <c r="B576" s="204"/>
      <c r="H576" s="189"/>
      <c r="I576" s="205"/>
      <c r="L576" s="206"/>
      <c r="M576" s="207"/>
      <c r="N576" s="208"/>
      <c r="O576" s="209"/>
      <c r="P576" s="210"/>
      <c r="Q576" s="211"/>
    </row>
    <row r="577" spans="2:17" ht="12.75">
      <c r="B577" s="204"/>
      <c r="H577" s="189"/>
      <c r="I577" s="205"/>
      <c r="L577" s="206"/>
      <c r="M577" s="207"/>
      <c r="N577" s="208"/>
      <c r="O577" s="209"/>
      <c r="P577" s="210"/>
      <c r="Q577" s="211"/>
    </row>
    <row r="578" spans="2:17" ht="12.75">
      <c r="B578" s="204"/>
      <c r="H578" s="189"/>
      <c r="I578" s="205"/>
      <c r="L578" s="206"/>
      <c r="M578" s="207"/>
      <c r="N578" s="208"/>
      <c r="O578" s="209"/>
      <c r="P578" s="210"/>
      <c r="Q578" s="211"/>
    </row>
    <row r="579" spans="2:17" ht="12.75">
      <c r="B579" s="204"/>
      <c r="H579" s="189"/>
      <c r="I579" s="205"/>
      <c r="L579" s="206"/>
      <c r="M579" s="207"/>
      <c r="N579" s="208"/>
      <c r="O579" s="209"/>
      <c r="P579" s="210"/>
      <c r="Q579" s="211"/>
    </row>
    <row r="580" spans="2:17" ht="12.75">
      <c r="B580" s="204"/>
      <c r="H580" s="189"/>
      <c r="I580" s="205"/>
      <c r="L580" s="206"/>
      <c r="M580" s="207"/>
      <c r="N580" s="208"/>
      <c r="O580" s="209"/>
      <c r="P580" s="210"/>
      <c r="Q580" s="211"/>
    </row>
    <row r="581" spans="2:17" ht="12.75">
      <c r="B581" s="204"/>
      <c r="H581" s="189"/>
      <c r="I581" s="205"/>
      <c r="L581" s="206"/>
      <c r="M581" s="207"/>
      <c r="N581" s="208"/>
      <c r="O581" s="209"/>
      <c r="P581" s="210"/>
      <c r="Q581" s="211"/>
    </row>
    <row r="582" spans="2:17" ht="12.75">
      <c r="B582" s="204"/>
      <c r="H582" s="189"/>
      <c r="I582" s="205"/>
      <c r="L582" s="206"/>
      <c r="M582" s="207"/>
      <c r="N582" s="208"/>
      <c r="O582" s="209"/>
      <c r="P582" s="210"/>
      <c r="Q582" s="211"/>
    </row>
    <row r="583" spans="2:17" ht="12.75">
      <c r="B583" s="204"/>
      <c r="H583" s="189"/>
      <c r="I583" s="205"/>
      <c r="L583" s="206"/>
      <c r="M583" s="207"/>
      <c r="N583" s="208"/>
      <c r="O583" s="209"/>
      <c r="P583" s="210"/>
      <c r="Q583" s="211"/>
    </row>
    <row r="584" spans="2:17" ht="12.75">
      <c r="B584" s="204"/>
      <c r="H584" s="189"/>
      <c r="I584" s="205"/>
      <c r="L584" s="206"/>
      <c r="M584" s="207"/>
      <c r="N584" s="208"/>
      <c r="O584" s="209"/>
      <c r="P584" s="210"/>
      <c r="Q584" s="211"/>
    </row>
    <row r="585" spans="2:17" ht="12.75">
      <c r="B585" s="204"/>
      <c r="H585" s="189"/>
      <c r="I585" s="205"/>
      <c r="L585" s="206"/>
      <c r="M585" s="207"/>
      <c r="N585" s="208"/>
      <c r="O585" s="209"/>
      <c r="P585" s="210"/>
      <c r="Q585" s="211"/>
    </row>
    <row r="586" spans="2:17" ht="12.75">
      <c r="B586" s="204"/>
      <c r="H586" s="189"/>
      <c r="I586" s="205"/>
      <c r="L586" s="206"/>
      <c r="M586" s="207"/>
      <c r="N586" s="208"/>
      <c r="O586" s="209"/>
      <c r="P586" s="210"/>
      <c r="Q586" s="211"/>
    </row>
    <row r="587" spans="2:17" ht="12.75">
      <c r="B587" s="204"/>
      <c r="H587" s="189"/>
      <c r="I587" s="205"/>
      <c r="L587" s="206"/>
      <c r="M587" s="207"/>
      <c r="N587" s="208"/>
      <c r="O587" s="209"/>
      <c r="P587" s="210"/>
      <c r="Q587" s="211"/>
    </row>
    <row r="588" spans="2:17" ht="12.75">
      <c r="B588" s="204"/>
      <c r="H588" s="189"/>
      <c r="I588" s="205"/>
      <c r="L588" s="206"/>
      <c r="M588" s="207"/>
      <c r="N588" s="208"/>
      <c r="O588" s="209"/>
      <c r="P588" s="210"/>
      <c r="Q588" s="211"/>
    </row>
    <row r="589" spans="2:17" ht="12.75">
      <c r="B589" s="204"/>
      <c r="H589" s="189"/>
      <c r="I589" s="205"/>
      <c r="L589" s="206"/>
      <c r="M589" s="207"/>
      <c r="N589" s="208"/>
      <c r="O589" s="209"/>
      <c r="P589" s="210"/>
      <c r="Q589" s="211"/>
    </row>
    <row r="590" spans="2:17" ht="12.75">
      <c r="B590" s="204"/>
      <c r="H590" s="189"/>
      <c r="I590" s="205"/>
      <c r="L590" s="206"/>
      <c r="M590" s="207"/>
      <c r="N590" s="208"/>
      <c r="O590" s="209"/>
      <c r="P590" s="210"/>
      <c r="Q590" s="211"/>
    </row>
    <row r="591" spans="2:17" ht="12.75">
      <c r="B591" s="204"/>
      <c r="H591" s="189"/>
      <c r="I591" s="205"/>
      <c r="L591" s="206"/>
      <c r="M591" s="207"/>
      <c r="N591" s="208"/>
      <c r="O591" s="209"/>
      <c r="P591" s="210"/>
      <c r="Q591" s="211"/>
    </row>
    <row r="592" spans="2:17" ht="12.75">
      <c r="B592" s="204"/>
      <c r="H592" s="189"/>
      <c r="I592" s="205"/>
      <c r="L592" s="206"/>
      <c r="M592" s="207"/>
      <c r="N592" s="208"/>
      <c r="O592" s="209"/>
      <c r="P592" s="210"/>
      <c r="Q592" s="211"/>
    </row>
    <row r="593" spans="2:17" ht="12.75">
      <c r="B593" s="204"/>
      <c r="H593" s="189"/>
      <c r="I593" s="205"/>
      <c r="L593" s="206"/>
      <c r="M593" s="207"/>
      <c r="N593" s="208"/>
      <c r="O593" s="209"/>
      <c r="P593" s="210"/>
      <c r="Q593" s="211"/>
    </row>
    <row r="594" spans="2:17" ht="12.75">
      <c r="B594" s="204"/>
      <c r="H594" s="189"/>
      <c r="I594" s="205"/>
      <c r="L594" s="206"/>
      <c r="M594" s="207"/>
      <c r="N594" s="208"/>
      <c r="O594" s="209"/>
      <c r="P594" s="210"/>
      <c r="Q594" s="211"/>
    </row>
    <row r="595" spans="2:17" ht="12.75">
      <c r="B595" s="204"/>
      <c r="H595" s="189"/>
      <c r="I595" s="205"/>
      <c r="L595" s="206"/>
      <c r="M595" s="207"/>
      <c r="N595" s="208"/>
      <c r="O595" s="209"/>
      <c r="P595" s="210"/>
      <c r="Q595" s="211"/>
    </row>
    <row r="596" spans="2:17" ht="12.75">
      <c r="B596" s="204"/>
      <c r="H596" s="189"/>
      <c r="I596" s="205"/>
      <c r="L596" s="206"/>
      <c r="M596" s="207"/>
      <c r="N596" s="208"/>
      <c r="O596" s="209"/>
      <c r="P596" s="210"/>
      <c r="Q596" s="211"/>
    </row>
    <row r="597" spans="2:17" ht="12.75">
      <c r="B597" s="204"/>
      <c r="H597" s="189"/>
      <c r="I597" s="205"/>
      <c r="L597" s="206"/>
      <c r="M597" s="207"/>
      <c r="N597" s="208"/>
      <c r="O597" s="209"/>
      <c r="P597" s="210"/>
      <c r="Q597" s="211"/>
    </row>
    <row r="598" spans="2:17" ht="12.75">
      <c r="B598" s="204"/>
      <c r="H598" s="189"/>
      <c r="I598" s="205"/>
      <c r="L598" s="206"/>
      <c r="M598" s="207"/>
      <c r="N598" s="208"/>
      <c r="O598" s="209"/>
      <c r="P598" s="210"/>
      <c r="Q598" s="211"/>
    </row>
    <row r="599" spans="2:17" ht="12.75">
      <c r="B599" s="204"/>
      <c r="H599" s="189"/>
      <c r="I599" s="205"/>
      <c r="L599" s="206"/>
      <c r="M599" s="207"/>
      <c r="N599" s="208"/>
      <c r="O599" s="209"/>
      <c r="P599" s="210"/>
      <c r="Q599" s="211"/>
    </row>
    <row r="600" spans="2:17" ht="12.75">
      <c r="B600" s="204"/>
      <c r="H600" s="189"/>
      <c r="I600" s="205"/>
      <c r="L600" s="206"/>
      <c r="M600" s="207"/>
      <c r="N600" s="208"/>
      <c r="O600" s="209"/>
      <c r="P600" s="210"/>
      <c r="Q600" s="211"/>
    </row>
    <row r="601" spans="2:17" ht="12.75">
      <c r="B601" s="204"/>
      <c r="H601" s="189"/>
      <c r="I601" s="205"/>
      <c r="L601" s="206"/>
      <c r="M601" s="207"/>
      <c r="N601" s="208"/>
      <c r="O601" s="209"/>
      <c r="P601" s="210"/>
      <c r="Q601" s="211"/>
    </row>
    <row r="602" spans="2:17" ht="12.75">
      <c r="B602" s="204"/>
      <c r="H602" s="189"/>
      <c r="I602" s="205"/>
      <c r="L602" s="206"/>
      <c r="M602" s="207"/>
      <c r="N602" s="208"/>
      <c r="O602" s="209"/>
      <c r="P602" s="210"/>
      <c r="Q602" s="211"/>
    </row>
    <row r="603" spans="2:17" ht="12.75">
      <c r="B603" s="204"/>
      <c r="H603" s="189"/>
      <c r="I603" s="205"/>
      <c r="L603" s="206"/>
      <c r="M603" s="207"/>
      <c r="N603" s="208"/>
      <c r="O603" s="209"/>
      <c r="P603" s="210"/>
      <c r="Q603" s="211"/>
    </row>
    <row r="604" spans="2:17" ht="12.75">
      <c r="B604" s="204"/>
      <c r="H604" s="189"/>
      <c r="I604" s="205"/>
      <c r="L604" s="206"/>
      <c r="M604" s="207"/>
      <c r="N604" s="208"/>
      <c r="O604" s="209"/>
      <c r="P604" s="210"/>
      <c r="Q604" s="211"/>
    </row>
    <row r="605" spans="2:17" ht="12.75">
      <c r="B605" s="204"/>
      <c r="H605" s="189"/>
      <c r="I605" s="205"/>
      <c r="L605" s="206"/>
      <c r="M605" s="207"/>
      <c r="N605" s="208"/>
      <c r="O605" s="209"/>
      <c r="P605" s="210"/>
      <c r="Q605" s="211"/>
    </row>
    <row r="606" spans="2:17" ht="12.75">
      <c r="B606" s="204"/>
      <c r="H606" s="189"/>
      <c r="I606" s="205"/>
      <c r="L606" s="206"/>
      <c r="M606" s="207"/>
      <c r="N606" s="208"/>
      <c r="O606" s="209"/>
      <c r="P606" s="210"/>
      <c r="Q606" s="211"/>
    </row>
    <row r="607" spans="2:17" ht="12.75">
      <c r="B607" s="204"/>
      <c r="H607" s="189"/>
      <c r="I607" s="205"/>
      <c r="L607" s="206"/>
      <c r="M607" s="207"/>
      <c r="N607" s="208"/>
      <c r="O607" s="209"/>
      <c r="P607" s="210"/>
      <c r="Q607" s="211"/>
    </row>
    <row r="608" spans="2:17" ht="12.75">
      <c r="B608" s="204"/>
      <c r="H608" s="189"/>
      <c r="I608" s="205"/>
      <c r="L608" s="206"/>
      <c r="M608" s="207"/>
      <c r="N608" s="208"/>
      <c r="O608" s="209"/>
      <c r="P608" s="210"/>
      <c r="Q608" s="211"/>
    </row>
    <row r="609" spans="2:17" ht="12.75">
      <c r="B609" s="204"/>
      <c r="H609" s="189"/>
      <c r="I609" s="205"/>
      <c r="L609" s="206"/>
      <c r="M609" s="207"/>
      <c r="N609" s="208"/>
      <c r="O609" s="209"/>
      <c r="P609" s="210"/>
      <c r="Q609" s="211"/>
    </row>
    <row r="610" spans="2:17" ht="12.75">
      <c r="B610" s="204"/>
      <c r="H610" s="189"/>
      <c r="I610" s="205"/>
      <c r="L610" s="206"/>
      <c r="M610" s="207"/>
      <c r="N610" s="208"/>
      <c r="O610" s="209"/>
      <c r="P610" s="210"/>
      <c r="Q610" s="211"/>
    </row>
    <row r="611" spans="2:17" ht="12.75">
      <c r="B611" s="204"/>
      <c r="H611" s="189"/>
      <c r="I611" s="205"/>
      <c r="L611" s="206"/>
      <c r="M611" s="207"/>
      <c r="N611" s="208"/>
      <c r="O611" s="209"/>
      <c r="P611" s="210"/>
      <c r="Q611" s="211"/>
    </row>
    <row r="612" spans="2:17" ht="12.75">
      <c r="B612" s="204"/>
      <c r="H612" s="189"/>
      <c r="I612" s="205"/>
      <c r="L612" s="206"/>
      <c r="M612" s="207"/>
      <c r="N612" s="208"/>
      <c r="O612" s="209"/>
      <c r="P612" s="210"/>
      <c r="Q612" s="211"/>
    </row>
    <row r="613" spans="2:17" ht="12.75">
      <c r="B613" s="204"/>
      <c r="H613" s="189"/>
      <c r="I613" s="205"/>
      <c r="L613" s="206"/>
      <c r="M613" s="207"/>
      <c r="N613" s="208"/>
      <c r="O613" s="209"/>
      <c r="P613" s="210"/>
      <c r="Q613" s="211"/>
    </row>
    <row r="614" spans="2:17" ht="12.75">
      <c r="B614" s="204"/>
      <c r="H614" s="189"/>
      <c r="I614" s="205"/>
      <c r="L614" s="206"/>
      <c r="M614" s="207"/>
      <c r="N614" s="208"/>
      <c r="O614" s="209"/>
      <c r="P614" s="210"/>
      <c r="Q614" s="211"/>
    </row>
    <row r="615" spans="2:17" ht="12.75">
      <c r="B615" s="204"/>
      <c r="H615" s="189"/>
      <c r="I615" s="205"/>
      <c r="L615" s="206"/>
      <c r="M615" s="207"/>
      <c r="N615" s="208"/>
      <c r="O615" s="209"/>
      <c r="P615" s="210"/>
      <c r="Q615" s="211"/>
    </row>
    <row r="616" spans="2:17" ht="12.75">
      <c r="B616" s="204"/>
      <c r="H616" s="189"/>
      <c r="I616" s="205"/>
      <c r="L616" s="206"/>
      <c r="M616" s="207"/>
      <c r="N616" s="208"/>
      <c r="O616" s="209"/>
      <c r="P616" s="210"/>
      <c r="Q616" s="211"/>
    </row>
    <row r="617" spans="2:17" ht="12.75">
      <c r="B617" s="204"/>
      <c r="H617" s="189"/>
      <c r="I617" s="205"/>
      <c r="L617" s="206"/>
      <c r="M617" s="207"/>
      <c r="N617" s="208"/>
      <c r="O617" s="209"/>
      <c r="P617" s="210"/>
      <c r="Q617" s="211"/>
    </row>
    <row r="618" spans="2:17" ht="12.75">
      <c r="B618" s="204"/>
      <c r="H618" s="189"/>
      <c r="I618" s="205"/>
      <c r="L618" s="206"/>
      <c r="M618" s="207"/>
      <c r="N618" s="208"/>
      <c r="O618" s="209"/>
      <c r="P618" s="210"/>
      <c r="Q618" s="211"/>
    </row>
    <row r="619" spans="2:17" ht="12.75">
      <c r="B619" s="204"/>
      <c r="H619" s="189"/>
      <c r="I619" s="205"/>
      <c r="L619" s="206"/>
      <c r="M619" s="207"/>
      <c r="N619" s="208"/>
      <c r="O619" s="209"/>
      <c r="P619" s="210"/>
      <c r="Q619" s="211"/>
    </row>
    <row r="620" spans="2:17" ht="12.75">
      <c r="B620" s="204"/>
      <c r="H620" s="189"/>
      <c r="I620" s="205"/>
      <c r="L620" s="206"/>
      <c r="M620" s="207"/>
      <c r="N620" s="208"/>
      <c r="O620" s="209"/>
      <c r="P620" s="210"/>
      <c r="Q620" s="211"/>
    </row>
    <row r="621" spans="2:17" ht="12.75">
      <c r="B621" s="204"/>
      <c r="H621" s="189"/>
      <c r="I621" s="205"/>
      <c r="L621" s="206"/>
      <c r="M621" s="207"/>
      <c r="N621" s="208"/>
      <c r="O621" s="209"/>
      <c r="P621" s="210"/>
      <c r="Q621" s="211"/>
    </row>
    <row r="622" spans="2:17" ht="12.75">
      <c r="B622" s="204"/>
      <c r="H622" s="189"/>
      <c r="I622" s="205"/>
      <c r="L622" s="206"/>
      <c r="M622" s="207"/>
      <c r="N622" s="208"/>
      <c r="O622" s="209"/>
      <c r="P622" s="210"/>
      <c r="Q622" s="211"/>
    </row>
    <row r="623" spans="2:17" ht="12.75">
      <c r="B623" s="204"/>
      <c r="H623" s="189"/>
      <c r="I623" s="205"/>
      <c r="L623" s="206"/>
      <c r="M623" s="207"/>
      <c r="N623" s="208"/>
      <c r="O623" s="209"/>
      <c r="P623" s="210"/>
      <c r="Q623" s="211"/>
    </row>
    <row r="624" spans="2:17" ht="12.75">
      <c r="B624" s="204"/>
      <c r="H624" s="189"/>
      <c r="I624" s="205"/>
      <c r="L624" s="206"/>
      <c r="M624" s="207"/>
      <c r="N624" s="208"/>
      <c r="O624" s="209"/>
      <c r="P624" s="210"/>
      <c r="Q624" s="211"/>
    </row>
    <row r="625" spans="2:17" ht="12.75">
      <c r="B625" s="204"/>
      <c r="H625" s="189"/>
      <c r="I625" s="205"/>
      <c r="L625" s="206"/>
      <c r="M625" s="207"/>
      <c r="N625" s="208"/>
      <c r="O625" s="209"/>
      <c r="P625" s="210"/>
      <c r="Q625" s="211"/>
    </row>
    <row r="626" spans="2:17" ht="12.75">
      <c r="B626" s="204"/>
      <c r="H626" s="189"/>
      <c r="I626" s="205"/>
      <c r="L626" s="206"/>
      <c r="M626" s="207"/>
      <c r="N626" s="208"/>
      <c r="O626" s="209"/>
      <c r="P626" s="210"/>
      <c r="Q626" s="211"/>
    </row>
    <row r="627" spans="2:17" ht="12.75">
      <c r="B627" s="204"/>
      <c r="H627" s="189"/>
      <c r="I627" s="205"/>
      <c r="L627" s="206"/>
      <c r="M627" s="207"/>
      <c r="N627" s="208"/>
      <c r="O627" s="209"/>
      <c r="P627" s="210"/>
      <c r="Q627" s="211"/>
    </row>
    <row r="628" spans="2:17" ht="12.75">
      <c r="B628" s="204"/>
      <c r="H628" s="189"/>
      <c r="I628" s="205"/>
      <c r="L628" s="206"/>
      <c r="M628" s="207"/>
      <c r="N628" s="208"/>
      <c r="O628" s="209"/>
      <c r="P628" s="210"/>
      <c r="Q628" s="211"/>
    </row>
    <row r="629" spans="2:17" ht="12.75">
      <c r="B629" s="204"/>
      <c r="H629" s="189"/>
      <c r="I629" s="205"/>
      <c r="L629" s="206"/>
      <c r="M629" s="207"/>
      <c r="N629" s="208"/>
      <c r="O629" s="209"/>
      <c r="P629" s="210"/>
      <c r="Q629" s="211"/>
    </row>
    <row r="630" spans="2:17" ht="12.75">
      <c r="B630" s="204"/>
      <c r="H630" s="189"/>
      <c r="I630" s="205"/>
      <c r="L630" s="206"/>
      <c r="M630" s="207"/>
      <c r="N630" s="208"/>
      <c r="O630" s="209"/>
      <c r="P630" s="210"/>
      <c r="Q630" s="211"/>
    </row>
    <row r="631" spans="2:17" ht="12.75">
      <c r="B631" s="204"/>
      <c r="H631" s="189"/>
      <c r="I631" s="205"/>
      <c r="L631" s="206"/>
      <c r="M631" s="207"/>
      <c r="N631" s="208"/>
      <c r="O631" s="209"/>
      <c r="P631" s="210"/>
      <c r="Q631" s="211"/>
    </row>
    <row r="632" spans="2:17" ht="12.75">
      <c r="B632" s="204"/>
      <c r="H632" s="189"/>
      <c r="I632" s="205"/>
      <c r="L632" s="206"/>
      <c r="M632" s="207"/>
      <c r="N632" s="208"/>
      <c r="O632" s="209"/>
      <c r="P632" s="210"/>
      <c r="Q632" s="211"/>
    </row>
    <row r="633" spans="2:17" ht="12.75">
      <c r="B633" s="204"/>
      <c r="H633" s="189"/>
      <c r="I633" s="205"/>
      <c r="L633" s="206"/>
      <c r="M633" s="207"/>
      <c r="N633" s="208"/>
      <c r="O633" s="209"/>
      <c r="P633" s="210"/>
      <c r="Q633" s="211"/>
    </row>
    <row r="634" spans="2:17" ht="12.75">
      <c r="B634" s="204"/>
      <c r="H634" s="189"/>
      <c r="I634" s="205"/>
      <c r="L634" s="206"/>
      <c r="M634" s="207"/>
      <c r="N634" s="208"/>
      <c r="O634" s="209"/>
      <c r="P634" s="210"/>
      <c r="Q634" s="211"/>
    </row>
    <row r="635" spans="2:17" ht="12.75">
      <c r="B635" s="204"/>
      <c r="H635" s="189"/>
      <c r="I635" s="205"/>
      <c r="L635" s="206"/>
      <c r="M635" s="207"/>
      <c r="N635" s="208"/>
      <c r="O635" s="209"/>
      <c r="P635" s="210"/>
      <c r="Q635" s="211"/>
    </row>
    <row r="636" spans="2:17" ht="12.75">
      <c r="B636" s="204"/>
      <c r="H636" s="189"/>
      <c r="I636" s="205"/>
      <c r="L636" s="206"/>
      <c r="M636" s="207"/>
      <c r="N636" s="208"/>
      <c r="O636" s="209"/>
      <c r="P636" s="210"/>
      <c r="Q636" s="211"/>
    </row>
    <row r="637" spans="2:17" ht="12.75">
      <c r="B637" s="204"/>
      <c r="H637" s="189"/>
      <c r="I637" s="205"/>
      <c r="L637" s="206"/>
      <c r="M637" s="207"/>
      <c r="N637" s="208"/>
      <c r="O637" s="209"/>
      <c r="P637" s="210"/>
      <c r="Q637" s="211"/>
    </row>
    <row r="638" spans="2:17" ht="12.75">
      <c r="B638" s="204"/>
      <c r="H638" s="189"/>
      <c r="I638" s="205"/>
      <c r="L638" s="206"/>
      <c r="M638" s="207"/>
      <c r="N638" s="208"/>
      <c r="O638" s="209"/>
      <c r="P638" s="210"/>
      <c r="Q638" s="211"/>
    </row>
    <row r="639" spans="2:17" ht="12.75">
      <c r="B639" s="204"/>
      <c r="H639" s="189"/>
      <c r="I639" s="205"/>
      <c r="L639" s="206"/>
      <c r="M639" s="207"/>
      <c r="N639" s="208"/>
      <c r="O639" s="209"/>
      <c r="P639" s="210"/>
      <c r="Q639" s="211"/>
    </row>
    <row r="640" spans="2:17" ht="12.75">
      <c r="B640" s="204"/>
      <c r="H640" s="189"/>
      <c r="I640" s="205"/>
      <c r="L640" s="206"/>
      <c r="M640" s="207"/>
      <c r="N640" s="208"/>
      <c r="O640" s="209"/>
      <c r="P640" s="210"/>
      <c r="Q640" s="211"/>
    </row>
    <row r="641" spans="2:17" ht="12.75">
      <c r="B641" s="204"/>
      <c r="H641" s="189"/>
      <c r="I641" s="205"/>
      <c r="L641" s="206"/>
      <c r="M641" s="207"/>
      <c r="N641" s="208"/>
      <c r="O641" s="209"/>
      <c r="P641" s="210"/>
      <c r="Q641" s="211"/>
    </row>
    <row r="642" spans="2:17" ht="12.75">
      <c r="B642" s="204"/>
      <c r="H642" s="189"/>
      <c r="I642" s="205"/>
      <c r="L642" s="206"/>
      <c r="M642" s="207"/>
      <c r="N642" s="208"/>
      <c r="O642" s="209"/>
      <c r="P642" s="210"/>
      <c r="Q642" s="211"/>
    </row>
    <row r="643" spans="2:17" ht="12.75">
      <c r="B643" s="204"/>
      <c r="H643" s="189"/>
      <c r="I643" s="205"/>
      <c r="L643" s="206"/>
      <c r="M643" s="207"/>
      <c r="N643" s="208"/>
      <c r="O643" s="209"/>
      <c r="P643" s="210"/>
      <c r="Q643" s="211"/>
    </row>
    <row r="644" spans="2:17" ht="12.75">
      <c r="B644" s="204"/>
      <c r="H644" s="189"/>
      <c r="I644" s="205"/>
      <c r="L644" s="206"/>
      <c r="M644" s="207"/>
      <c r="N644" s="208"/>
      <c r="O644" s="209"/>
      <c r="P644" s="210"/>
      <c r="Q644" s="211"/>
    </row>
    <row r="645" spans="2:17" ht="12.75">
      <c r="B645" s="204"/>
      <c r="H645" s="189"/>
      <c r="I645" s="205"/>
      <c r="L645" s="206"/>
      <c r="M645" s="207"/>
      <c r="N645" s="208"/>
      <c r="O645" s="209"/>
      <c r="P645" s="210"/>
      <c r="Q645" s="211"/>
    </row>
    <row r="646" spans="2:17" ht="12.75">
      <c r="B646" s="204"/>
      <c r="H646" s="189"/>
      <c r="I646" s="205"/>
      <c r="L646" s="206"/>
      <c r="M646" s="207"/>
      <c r="N646" s="208"/>
      <c r="O646" s="209"/>
      <c r="P646" s="210"/>
      <c r="Q646" s="211"/>
    </row>
    <row r="647" spans="2:17" ht="12.75">
      <c r="B647" s="204"/>
      <c r="H647" s="189"/>
      <c r="I647" s="205"/>
      <c r="L647" s="206"/>
      <c r="M647" s="207"/>
      <c r="N647" s="208"/>
      <c r="O647" s="209"/>
      <c r="P647" s="210"/>
      <c r="Q647" s="211"/>
    </row>
    <row r="648" spans="2:17" ht="12.75">
      <c r="B648" s="204"/>
      <c r="H648" s="189"/>
      <c r="I648" s="205"/>
      <c r="L648" s="206"/>
      <c r="M648" s="207"/>
      <c r="N648" s="208"/>
      <c r="O648" s="209"/>
      <c r="P648" s="210"/>
      <c r="Q648" s="211"/>
    </row>
    <row r="649" spans="2:17" ht="12.75">
      <c r="B649" s="204"/>
      <c r="H649" s="189"/>
      <c r="I649" s="205"/>
      <c r="L649" s="206"/>
      <c r="M649" s="207"/>
      <c r="N649" s="208"/>
      <c r="O649" s="209"/>
      <c r="P649" s="210"/>
      <c r="Q649" s="211"/>
    </row>
    <row r="650" spans="2:17" ht="12.75">
      <c r="B650" s="204"/>
      <c r="H650" s="189"/>
      <c r="I650" s="205"/>
      <c r="L650" s="206"/>
      <c r="M650" s="207"/>
      <c r="N650" s="208"/>
      <c r="O650" s="209"/>
      <c r="P650" s="210"/>
      <c r="Q650" s="211"/>
    </row>
    <row r="651" spans="2:17" ht="12.75">
      <c r="B651" s="204"/>
      <c r="H651" s="189"/>
      <c r="I651" s="205"/>
      <c r="L651" s="206"/>
      <c r="M651" s="207"/>
      <c r="N651" s="208"/>
      <c r="O651" s="209"/>
      <c r="P651" s="210"/>
      <c r="Q651" s="211"/>
    </row>
    <row r="652" spans="2:17" ht="12.75">
      <c r="B652" s="204"/>
      <c r="H652" s="189"/>
      <c r="I652" s="205"/>
      <c r="L652" s="206"/>
      <c r="M652" s="207"/>
      <c r="N652" s="208"/>
      <c r="O652" s="209"/>
      <c r="P652" s="210"/>
      <c r="Q652" s="211"/>
    </row>
    <row r="653" spans="2:17" ht="12.75">
      <c r="B653" s="204"/>
      <c r="H653" s="189"/>
      <c r="I653" s="205"/>
      <c r="L653" s="206"/>
      <c r="M653" s="207"/>
      <c r="N653" s="208"/>
      <c r="O653" s="209"/>
      <c r="P653" s="210"/>
      <c r="Q653" s="211"/>
    </row>
    <row r="654" spans="2:17" ht="12.75">
      <c r="B654" s="204"/>
      <c r="H654" s="189"/>
      <c r="I654" s="205"/>
      <c r="L654" s="206"/>
      <c r="M654" s="207"/>
      <c r="N654" s="208"/>
      <c r="O654" s="209"/>
      <c r="P654" s="210"/>
      <c r="Q654" s="211"/>
    </row>
    <row r="655" spans="2:17" ht="12.75">
      <c r="B655" s="204"/>
      <c r="H655" s="189"/>
      <c r="I655" s="205"/>
      <c r="L655" s="206"/>
      <c r="M655" s="207"/>
      <c r="N655" s="208"/>
      <c r="O655" s="209"/>
      <c r="P655" s="210"/>
      <c r="Q655" s="211"/>
    </row>
    <row r="656" spans="2:17" ht="12.75">
      <c r="B656" s="204"/>
      <c r="H656" s="189"/>
      <c r="I656" s="205"/>
      <c r="L656" s="206"/>
      <c r="M656" s="207"/>
      <c r="N656" s="208"/>
      <c r="O656" s="209"/>
      <c r="P656" s="210"/>
      <c r="Q656" s="211"/>
    </row>
    <row r="657" spans="2:17" ht="12.75">
      <c r="B657" s="204"/>
      <c r="H657" s="189"/>
      <c r="I657" s="205"/>
      <c r="L657" s="206"/>
      <c r="M657" s="207"/>
      <c r="N657" s="208"/>
      <c r="O657" s="209"/>
      <c r="P657" s="210"/>
      <c r="Q657" s="211"/>
    </row>
    <row r="658" spans="2:17" ht="12.75">
      <c r="B658" s="204"/>
      <c r="H658" s="189"/>
      <c r="I658" s="205"/>
      <c r="L658" s="206"/>
      <c r="M658" s="207"/>
      <c r="N658" s="208"/>
      <c r="O658" s="209"/>
      <c r="P658" s="210"/>
      <c r="Q658" s="211"/>
    </row>
    <row r="659" spans="2:17" ht="12.75">
      <c r="B659" s="204"/>
      <c r="H659" s="189"/>
      <c r="I659" s="205"/>
      <c r="L659" s="206"/>
      <c r="M659" s="207"/>
      <c r="N659" s="208"/>
      <c r="O659" s="209"/>
      <c r="P659" s="210"/>
      <c r="Q659" s="211"/>
    </row>
    <row r="660" spans="2:17" ht="12.75">
      <c r="B660" s="204"/>
      <c r="H660" s="189"/>
      <c r="I660" s="205"/>
      <c r="L660" s="206"/>
      <c r="M660" s="207"/>
      <c r="N660" s="208"/>
      <c r="O660" s="209"/>
      <c r="P660" s="210"/>
      <c r="Q660" s="211"/>
    </row>
    <row r="661" spans="2:17" ht="12.75">
      <c r="B661" s="204"/>
      <c r="H661" s="189"/>
      <c r="I661" s="205"/>
      <c r="L661" s="206"/>
      <c r="M661" s="207"/>
      <c r="N661" s="208"/>
      <c r="O661" s="209"/>
      <c r="P661" s="210"/>
      <c r="Q661" s="211"/>
    </row>
    <row r="662" spans="2:17" ht="12.75">
      <c r="B662" s="204"/>
      <c r="H662" s="189"/>
      <c r="I662" s="205"/>
      <c r="L662" s="206"/>
      <c r="M662" s="207"/>
      <c r="N662" s="208"/>
      <c r="O662" s="209"/>
      <c r="P662" s="210"/>
      <c r="Q662" s="211"/>
    </row>
    <row r="663" spans="2:17" ht="12.75">
      <c r="B663" s="204"/>
      <c r="H663" s="189"/>
      <c r="I663" s="205"/>
      <c r="L663" s="206"/>
      <c r="M663" s="207"/>
      <c r="N663" s="208"/>
      <c r="O663" s="209"/>
      <c r="P663" s="210"/>
      <c r="Q663" s="211"/>
    </row>
    <row r="664" spans="2:17" ht="12.75">
      <c r="B664" s="204"/>
      <c r="H664" s="189"/>
      <c r="I664" s="205"/>
      <c r="L664" s="206"/>
      <c r="M664" s="207"/>
      <c r="N664" s="208"/>
      <c r="O664" s="209"/>
      <c r="P664" s="210"/>
      <c r="Q664" s="211"/>
    </row>
    <row r="665" spans="2:17" ht="12.75">
      <c r="B665" s="204"/>
      <c r="H665" s="189"/>
      <c r="I665" s="205"/>
      <c r="L665" s="206"/>
      <c r="M665" s="207"/>
      <c r="N665" s="208"/>
      <c r="O665" s="209"/>
      <c r="P665" s="210"/>
      <c r="Q665" s="211"/>
    </row>
    <row r="666" spans="2:17" ht="12.75">
      <c r="B666" s="204"/>
      <c r="H666" s="189"/>
      <c r="I666" s="205"/>
      <c r="L666" s="206"/>
      <c r="M666" s="207"/>
      <c r="N666" s="208"/>
      <c r="O666" s="209"/>
      <c r="P666" s="210"/>
      <c r="Q666" s="211"/>
    </row>
    <row r="667" spans="2:17" ht="12.75">
      <c r="B667" s="204"/>
      <c r="H667" s="189"/>
      <c r="I667" s="205"/>
      <c r="L667" s="206"/>
      <c r="M667" s="207"/>
      <c r="N667" s="208"/>
      <c r="O667" s="209"/>
      <c r="P667" s="210"/>
      <c r="Q667" s="211"/>
    </row>
    <row r="668" spans="2:17" ht="12.75">
      <c r="B668" s="204"/>
      <c r="H668" s="189"/>
      <c r="I668" s="205"/>
      <c r="L668" s="206"/>
      <c r="M668" s="207"/>
      <c r="N668" s="208"/>
      <c r="O668" s="209"/>
      <c r="P668" s="210"/>
      <c r="Q668" s="211"/>
    </row>
    <row r="669" spans="2:17" ht="12.75">
      <c r="B669" s="204"/>
      <c r="H669" s="189"/>
      <c r="I669" s="205"/>
      <c r="L669" s="206"/>
      <c r="M669" s="207"/>
      <c r="N669" s="208"/>
      <c r="O669" s="209"/>
      <c r="P669" s="210"/>
      <c r="Q669" s="211"/>
    </row>
    <row r="670" spans="2:17" ht="12.75">
      <c r="B670" s="204"/>
      <c r="H670" s="189"/>
      <c r="I670" s="205"/>
      <c r="L670" s="206"/>
      <c r="M670" s="207"/>
      <c r="N670" s="208"/>
      <c r="O670" s="209"/>
      <c r="P670" s="210"/>
      <c r="Q670" s="211"/>
    </row>
    <row r="671" spans="2:17" ht="12.75">
      <c r="B671" s="204"/>
      <c r="H671" s="189"/>
      <c r="I671" s="205"/>
      <c r="L671" s="206"/>
      <c r="M671" s="207"/>
      <c r="N671" s="208"/>
      <c r="O671" s="209"/>
      <c r="P671" s="210"/>
      <c r="Q671" s="211"/>
    </row>
    <row r="672" spans="2:17" ht="12.75">
      <c r="B672" s="204"/>
      <c r="H672" s="189"/>
      <c r="I672" s="205"/>
      <c r="L672" s="206"/>
      <c r="M672" s="207"/>
      <c r="N672" s="208"/>
      <c r="O672" s="209"/>
      <c r="P672" s="210"/>
      <c r="Q672" s="211"/>
    </row>
    <row r="673" spans="2:17" ht="12.75">
      <c r="B673" s="204"/>
      <c r="H673" s="189"/>
      <c r="I673" s="205"/>
      <c r="L673" s="206"/>
      <c r="M673" s="207"/>
      <c r="N673" s="208"/>
      <c r="O673" s="209"/>
      <c r="P673" s="210"/>
      <c r="Q673" s="211"/>
    </row>
    <row r="674" spans="2:17" ht="12.75">
      <c r="B674" s="204"/>
      <c r="H674" s="189"/>
      <c r="I674" s="205"/>
      <c r="L674" s="206"/>
      <c r="M674" s="207"/>
      <c r="N674" s="208"/>
      <c r="O674" s="209"/>
      <c r="P674" s="210"/>
      <c r="Q674" s="211"/>
    </row>
    <row r="675" spans="2:17" ht="12.75">
      <c r="B675" s="204"/>
      <c r="H675" s="189"/>
      <c r="I675" s="205"/>
      <c r="L675" s="206"/>
      <c r="M675" s="207"/>
      <c r="N675" s="208"/>
      <c r="O675" s="209"/>
      <c r="P675" s="210"/>
      <c r="Q675" s="211"/>
    </row>
    <row r="676" spans="2:17" ht="12.75">
      <c r="B676" s="204"/>
      <c r="H676" s="189"/>
      <c r="I676" s="205"/>
      <c r="L676" s="206"/>
      <c r="M676" s="207"/>
      <c r="N676" s="208"/>
      <c r="O676" s="209"/>
      <c r="P676" s="210"/>
      <c r="Q676" s="211"/>
    </row>
    <row r="677" spans="2:17" ht="12.75">
      <c r="B677" s="204"/>
      <c r="H677" s="189"/>
      <c r="I677" s="205"/>
      <c r="L677" s="206"/>
      <c r="M677" s="207"/>
      <c r="N677" s="208"/>
      <c r="O677" s="209"/>
      <c r="P677" s="210"/>
      <c r="Q677" s="211"/>
    </row>
    <row r="678" spans="2:17" ht="12.75">
      <c r="B678" s="204"/>
      <c r="H678" s="189"/>
      <c r="I678" s="205"/>
      <c r="L678" s="206"/>
      <c r="M678" s="207"/>
      <c r="N678" s="208"/>
      <c r="O678" s="209"/>
      <c r="P678" s="210"/>
      <c r="Q678" s="211"/>
    </row>
    <row r="679" spans="2:17" ht="12.75">
      <c r="B679" s="204"/>
      <c r="H679" s="189"/>
      <c r="I679" s="205"/>
      <c r="L679" s="206"/>
      <c r="M679" s="207"/>
      <c r="N679" s="208"/>
      <c r="O679" s="209"/>
      <c r="P679" s="210"/>
      <c r="Q679" s="211"/>
    </row>
    <row r="680" spans="2:17" ht="12.75">
      <c r="B680" s="204"/>
      <c r="H680" s="189"/>
      <c r="I680" s="205"/>
      <c r="L680" s="206"/>
      <c r="M680" s="207"/>
      <c r="N680" s="208"/>
      <c r="O680" s="209"/>
      <c r="P680" s="210"/>
      <c r="Q680" s="211"/>
    </row>
    <row r="681" spans="2:17" ht="12.75">
      <c r="B681" s="204"/>
      <c r="H681" s="189"/>
      <c r="I681" s="205"/>
      <c r="L681" s="206"/>
      <c r="M681" s="207"/>
      <c r="N681" s="208"/>
      <c r="O681" s="209"/>
      <c r="P681" s="210"/>
      <c r="Q681" s="211"/>
    </row>
    <row r="682" spans="2:17" ht="12.75">
      <c r="B682" s="204"/>
      <c r="H682" s="189"/>
      <c r="I682" s="205"/>
      <c r="L682" s="206"/>
      <c r="M682" s="207"/>
      <c r="N682" s="208"/>
      <c r="O682" s="209"/>
      <c r="P682" s="210"/>
      <c r="Q682" s="211"/>
    </row>
    <row r="683" spans="2:17" ht="12.75">
      <c r="B683" s="204"/>
      <c r="H683" s="189"/>
      <c r="I683" s="205"/>
      <c r="L683" s="206"/>
      <c r="M683" s="207"/>
      <c r="N683" s="208"/>
      <c r="O683" s="209"/>
      <c r="P683" s="210"/>
      <c r="Q683" s="211"/>
    </row>
    <row r="684" spans="2:17" ht="12.75">
      <c r="B684" s="204"/>
      <c r="H684" s="189"/>
      <c r="I684" s="205"/>
      <c r="L684" s="206"/>
      <c r="M684" s="207"/>
      <c r="N684" s="208"/>
      <c r="O684" s="209"/>
      <c r="P684" s="210"/>
      <c r="Q684" s="211"/>
    </row>
    <row r="685" spans="2:17" ht="12.75">
      <c r="B685" s="204"/>
      <c r="H685" s="189"/>
      <c r="I685" s="205"/>
      <c r="L685" s="206"/>
      <c r="M685" s="207"/>
      <c r="N685" s="208"/>
      <c r="O685" s="209"/>
      <c r="P685" s="210"/>
      <c r="Q685" s="211"/>
    </row>
    <row r="686" spans="2:17" ht="12.75">
      <c r="B686" s="204"/>
      <c r="H686" s="189"/>
      <c r="I686" s="205"/>
      <c r="L686" s="206"/>
      <c r="M686" s="207"/>
      <c r="N686" s="208"/>
      <c r="O686" s="209"/>
      <c r="P686" s="210"/>
      <c r="Q686" s="211"/>
    </row>
    <row r="687" spans="2:17" ht="12.75">
      <c r="B687" s="204"/>
      <c r="H687" s="189"/>
      <c r="I687" s="205"/>
      <c r="L687" s="206"/>
      <c r="M687" s="207"/>
      <c r="N687" s="208"/>
      <c r="O687" s="209"/>
      <c r="P687" s="210"/>
      <c r="Q687" s="211"/>
    </row>
    <row r="688" spans="2:17" ht="12.75">
      <c r="B688" s="204"/>
      <c r="H688" s="189"/>
      <c r="I688" s="205"/>
      <c r="L688" s="206"/>
      <c r="M688" s="207"/>
      <c r="N688" s="208"/>
      <c r="O688" s="209"/>
      <c r="P688" s="210"/>
      <c r="Q688" s="211"/>
    </row>
    <row r="689" spans="2:17" ht="12.75">
      <c r="B689" s="204"/>
      <c r="H689" s="189"/>
      <c r="I689" s="205"/>
      <c r="L689" s="206"/>
      <c r="M689" s="207"/>
      <c r="N689" s="208"/>
      <c r="O689" s="209"/>
      <c r="P689" s="210"/>
      <c r="Q689" s="211"/>
    </row>
    <row r="690" spans="2:17" ht="12.75">
      <c r="B690" s="204"/>
      <c r="H690" s="189"/>
      <c r="I690" s="205"/>
      <c r="L690" s="206"/>
      <c r="M690" s="207"/>
      <c r="N690" s="208"/>
      <c r="O690" s="209"/>
      <c r="P690" s="210"/>
      <c r="Q690" s="211"/>
    </row>
    <row r="691" spans="2:17" ht="12.75">
      <c r="B691" s="204"/>
      <c r="H691" s="189"/>
      <c r="I691" s="205"/>
      <c r="L691" s="206"/>
      <c r="M691" s="207"/>
      <c r="N691" s="208"/>
      <c r="O691" s="209"/>
      <c r="P691" s="210"/>
      <c r="Q691" s="211"/>
    </row>
    <row r="692" spans="2:17" ht="12.75">
      <c r="B692" s="204"/>
      <c r="H692" s="189"/>
      <c r="I692" s="205"/>
      <c r="L692" s="206"/>
      <c r="M692" s="207"/>
      <c r="N692" s="208"/>
      <c r="O692" s="209"/>
      <c r="P692" s="210"/>
      <c r="Q692" s="211"/>
    </row>
    <row r="693" spans="2:17" ht="12.75">
      <c r="B693" s="204"/>
      <c r="H693" s="189"/>
      <c r="I693" s="205"/>
      <c r="L693" s="206"/>
      <c r="M693" s="207"/>
      <c r="N693" s="208"/>
      <c r="O693" s="209"/>
      <c r="P693" s="210"/>
      <c r="Q693" s="211"/>
    </row>
    <row r="694" spans="2:17" ht="12.75">
      <c r="B694" s="204"/>
      <c r="H694" s="189"/>
      <c r="I694" s="205"/>
      <c r="L694" s="206"/>
      <c r="M694" s="207"/>
      <c r="N694" s="208"/>
      <c r="O694" s="209"/>
      <c r="P694" s="210"/>
      <c r="Q694" s="211"/>
    </row>
    <row r="695" spans="2:17" ht="12.75">
      <c r="B695" s="204"/>
      <c r="H695" s="189"/>
      <c r="I695" s="205"/>
      <c r="L695" s="206"/>
      <c r="M695" s="207"/>
      <c r="N695" s="208"/>
      <c r="O695" s="209"/>
      <c r="P695" s="210"/>
      <c r="Q695" s="211"/>
    </row>
    <row r="696" spans="2:17" ht="12.75">
      <c r="B696" s="204"/>
      <c r="H696" s="189"/>
      <c r="I696" s="205"/>
      <c r="L696" s="206"/>
      <c r="M696" s="207"/>
      <c r="N696" s="208"/>
      <c r="O696" s="209"/>
      <c r="P696" s="210"/>
      <c r="Q696" s="211"/>
    </row>
    <row r="697" spans="2:17" ht="12.75">
      <c r="B697" s="204"/>
      <c r="H697" s="189"/>
      <c r="I697" s="205"/>
      <c r="L697" s="206"/>
      <c r="M697" s="207"/>
      <c r="N697" s="208"/>
      <c r="O697" s="209"/>
      <c r="P697" s="210"/>
      <c r="Q697" s="211"/>
    </row>
    <row r="698" spans="2:17" ht="12.75">
      <c r="B698" s="204"/>
      <c r="H698" s="189"/>
      <c r="I698" s="205"/>
      <c r="L698" s="206"/>
      <c r="M698" s="207"/>
      <c r="N698" s="208"/>
      <c r="O698" s="209"/>
      <c r="P698" s="210"/>
      <c r="Q698" s="211"/>
    </row>
    <row r="699" spans="2:17" ht="12.75">
      <c r="B699" s="204"/>
      <c r="H699" s="189"/>
      <c r="I699" s="205"/>
      <c r="L699" s="206"/>
      <c r="M699" s="207"/>
      <c r="N699" s="208"/>
      <c r="O699" s="209"/>
      <c r="P699" s="210"/>
      <c r="Q699" s="211"/>
    </row>
    <row r="700" spans="2:17" ht="12.75">
      <c r="B700" s="204"/>
      <c r="H700" s="189"/>
      <c r="I700" s="205"/>
      <c r="L700" s="206"/>
      <c r="M700" s="207"/>
      <c r="N700" s="208"/>
      <c r="O700" s="209"/>
      <c r="P700" s="210"/>
      <c r="Q700" s="211"/>
    </row>
    <row r="701" spans="2:17" ht="12.75">
      <c r="B701" s="204"/>
      <c r="H701" s="189"/>
      <c r="I701" s="205"/>
      <c r="L701" s="206"/>
      <c r="M701" s="207"/>
      <c r="N701" s="208"/>
      <c r="O701" s="209"/>
      <c r="P701" s="210"/>
      <c r="Q701" s="211"/>
    </row>
    <row r="702" spans="2:17" ht="12.75">
      <c r="B702" s="204"/>
      <c r="H702" s="189"/>
      <c r="I702" s="205"/>
      <c r="L702" s="206"/>
      <c r="M702" s="207"/>
      <c r="N702" s="208"/>
      <c r="O702" s="209"/>
      <c r="P702" s="210"/>
      <c r="Q702" s="211"/>
    </row>
    <row r="703" spans="2:17" ht="12.75">
      <c r="B703" s="204"/>
      <c r="H703" s="189"/>
      <c r="I703" s="205"/>
      <c r="L703" s="206"/>
      <c r="M703" s="207"/>
      <c r="N703" s="208"/>
      <c r="O703" s="209"/>
      <c r="P703" s="210"/>
      <c r="Q703" s="211"/>
    </row>
    <row r="704" spans="2:17" ht="12.75">
      <c r="B704" s="204"/>
      <c r="H704" s="189"/>
      <c r="I704" s="205"/>
      <c r="L704" s="206"/>
      <c r="M704" s="207"/>
      <c r="N704" s="208"/>
      <c r="O704" s="209"/>
      <c r="P704" s="210"/>
      <c r="Q704" s="211"/>
    </row>
    <row r="705" spans="2:17" ht="12.75">
      <c r="B705" s="204"/>
      <c r="H705" s="189"/>
      <c r="I705" s="205"/>
      <c r="L705" s="206"/>
      <c r="M705" s="207"/>
      <c r="N705" s="208"/>
      <c r="O705" s="209"/>
      <c r="P705" s="210"/>
      <c r="Q705" s="211"/>
    </row>
    <row r="706" spans="2:17" ht="12.75">
      <c r="B706" s="204"/>
      <c r="H706" s="189"/>
      <c r="I706" s="205"/>
      <c r="L706" s="206"/>
      <c r="M706" s="207"/>
      <c r="N706" s="208"/>
      <c r="O706" s="209"/>
      <c r="P706" s="210"/>
      <c r="Q706" s="211"/>
    </row>
    <row r="707" spans="2:17" ht="12.75">
      <c r="B707" s="204"/>
      <c r="H707" s="189"/>
      <c r="I707" s="205"/>
      <c r="L707" s="206"/>
      <c r="M707" s="207"/>
      <c r="N707" s="208"/>
      <c r="O707" s="209"/>
      <c r="P707" s="210"/>
      <c r="Q707" s="211"/>
    </row>
    <row r="708" spans="2:17" ht="12.75">
      <c r="B708" s="204"/>
      <c r="H708" s="189"/>
      <c r="I708" s="205"/>
      <c r="L708" s="206"/>
      <c r="M708" s="207"/>
      <c r="N708" s="208"/>
      <c r="O708" s="209"/>
      <c r="P708" s="210"/>
      <c r="Q708" s="211"/>
    </row>
    <row r="709" spans="2:17" ht="12.75">
      <c r="B709" s="204"/>
      <c r="H709" s="189"/>
      <c r="I709" s="205"/>
      <c r="L709" s="206"/>
      <c r="M709" s="207"/>
      <c r="N709" s="208"/>
      <c r="O709" s="209"/>
      <c r="P709" s="210"/>
      <c r="Q709" s="211"/>
    </row>
    <row r="710" spans="2:17" ht="12.75">
      <c r="B710" s="204"/>
      <c r="H710" s="189"/>
      <c r="I710" s="205"/>
      <c r="L710" s="206"/>
      <c r="M710" s="207"/>
      <c r="N710" s="208"/>
      <c r="O710" s="209"/>
      <c r="P710" s="210"/>
      <c r="Q710" s="211"/>
    </row>
    <row r="711" spans="2:17" ht="12.75">
      <c r="B711" s="204"/>
      <c r="H711" s="189"/>
      <c r="I711" s="205"/>
      <c r="L711" s="206"/>
      <c r="M711" s="207"/>
      <c r="N711" s="208"/>
      <c r="O711" s="209"/>
      <c r="P711" s="210"/>
      <c r="Q711" s="211"/>
    </row>
    <row r="712" spans="2:17" ht="12.75">
      <c r="B712" s="204"/>
      <c r="H712" s="189"/>
      <c r="I712" s="205"/>
      <c r="L712" s="206"/>
      <c r="M712" s="207"/>
      <c r="N712" s="208"/>
      <c r="O712" s="209"/>
      <c r="P712" s="210"/>
      <c r="Q712" s="211"/>
    </row>
    <row r="713" spans="2:17" ht="12.75">
      <c r="B713" s="204"/>
      <c r="H713" s="189"/>
      <c r="I713" s="205"/>
      <c r="L713" s="206"/>
      <c r="M713" s="207"/>
      <c r="N713" s="208"/>
      <c r="O713" s="209"/>
      <c r="P713" s="210"/>
      <c r="Q713" s="211"/>
    </row>
    <row r="714" spans="2:17" ht="12.75">
      <c r="B714" s="204"/>
      <c r="H714" s="189"/>
      <c r="I714" s="205"/>
      <c r="L714" s="206"/>
      <c r="M714" s="207"/>
      <c r="N714" s="208"/>
      <c r="O714" s="209"/>
      <c r="P714" s="210"/>
      <c r="Q714" s="211"/>
    </row>
    <row r="715" spans="2:17" ht="12.75">
      <c r="B715" s="204"/>
      <c r="H715" s="189"/>
      <c r="I715" s="205"/>
      <c r="L715" s="206"/>
      <c r="M715" s="207"/>
      <c r="N715" s="208"/>
      <c r="O715" s="209"/>
      <c r="P715" s="210"/>
      <c r="Q715" s="211"/>
    </row>
    <row r="716" spans="2:17" ht="12.75">
      <c r="B716" s="204"/>
      <c r="H716" s="189"/>
      <c r="I716" s="205"/>
      <c r="L716" s="206"/>
      <c r="M716" s="207"/>
      <c r="N716" s="208"/>
      <c r="O716" s="209"/>
      <c r="P716" s="210"/>
      <c r="Q716" s="211"/>
    </row>
    <row r="717" spans="2:17" ht="12.75">
      <c r="B717" s="204"/>
      <c r="H717" s="189"/>
      <c r="I717" s="205"/>
      <c r="L717" s="206"/>
      <c r="M717" s="207"/>
      <c r="N717" s="208"/>
      <c r="O717" s="209"/>
      <c r="P717" s="210"/>
      <c r="Q717" s="211"/>
    </row>
    <row r="718" spans="2:17" ht="12.75">
      <c r="B718" s="204"/>
      <c r="H718" s="189"/>
      <c r="I718" s="205"/>
      <c r="L718" s="206"/>
      <c r="M718" s="207"/>
      <c r="N718" s="208"/>
      <c r="O718" s="209"/>
      <c r="P718" s="210"/>
      <c r="Q718" s="211"/>
    </row>
    <row r="719" spans="2:17" ht="12.75">
      <c r="B719" s="204"/>
      <c r="H719" s="189"/>
      <c r="I719" s="205"/>
      <c r="L719" s="206"/>
      <c r="M719" s="207"/>
      <c r="N719" s="208"/>
      <c r="O719" s="209"/>
      <c r="P719" s="210"/>
      <c r="Q719" s="211"/>
    </row>
    <row r="720" spans="2:17" ht="12.75">
      <c r="B720" s="204"/>
      <c r="H720" s="189"/>
      <c r="I720" s="205"/>
      <c r="L720" s="206"/>
      <c r="M720" s="207"/>
      <c r="N720" s="208"/>
      <c r="O720" s="209"/>
      <c r="P720" s="210"/>
      <c r="Q720" s="211"/>
    </row>
    <row r="721" spans="2:17" ht="12.75">
      <c r="B721" s="204"/>
      <c r="H721" s="189"/>
      <c r="I721" s="205"/>
      <c r="L721" s="206"/>
      <c r="M721" s="207"/>
      <c r="N721" s="208"/>
      <c r="O721" s="209"/>
      <c r="P721" s="210"/>
      <c r="Q721" s="211"/>
    </row>
    <row r="722" spans="2:17" ht="12.75">
      <c r="B722" s="204"/>
      <c r="H722" s="189"/>
      <c r="I722" s="205"/>
      <c r="L722" s="206"/>
      <c r="M722" s="207"/>
      <c r="N722" s="208"/>
      <c r="O722" s="209"/>
      <c r="P722" s="210"/>
      <c r="Q722" s="211"/>
    </row>
    <row r="723" spans="2:17" ht="12.75">
      <c r="B723" s="204"/>
      <c r="H723" s="189"/>
      <c r="I723" s="205"/>
      <c r="L723" s="206"/>
      <c r="M723" s="207"/>
      <c r="N723" s="208"/>
      <c r="O723" s="209"/>
      <c r="P723" s="210"/>
      <c r="Q723" s="211"/>
    </row>
    <row r="724" spans="2:17" ht="12.75">
      <c r="B724" s="204"/>
      <c r="H724" s="189"/>
      <c r="I724" s="205"/>
      <c r="L724" s="206"/>
      <c r="M724" s="207"/>
      <c r="N724" s="208"/>
      <c r="O724" s="209"/>
      <c r="P724" s="210"/>
      <c r="Q724" s="211"/>
    </row>
    <row r="725" spans="2:17" ht="12.75">
      <c r="B725" s="204"/>
      <c r="H725" s="189"/>
      <c r="I725" s="205"/>
      <c r="L725" s="206"/>
      <c r="M725" s="207"/>
      <c r="N725" s="208"/>
      <c r="O725" s="209"/>
      <c r="P725" s="210"/>
      <c r="Q725" s="211"/>
    </row>
    <row r="726" spans="2:17" ht="12.75">
      <c r="B726" s="204"/>
      <c r="H726" s="189"/>
      <c r="I726" s="205"/>
      <c r="L726" s="206"/>
      <c r="M726" s="207"/>
      <c r="N726" s="208"/>
      <c r="O726" s="209"/>
      <c r="P726" s="210"/>
      <c r="Q726" s="211"/>
    </row>
    <row r="727" spans="2:17" ht="12.75">
      <c r="B727" s="204"/>
      <c r="H727" s="189"/>
      <c r="I727" s="205"/>
      <c r="L727" s="206"/>
      <c r="M727" s="207"/>
      <c r="N727" s="208"/>
      <c r="O727" s="209"/>
      <c r="P727" s="210"/>
      <c r="Q727" s="211"/>
    </row>
    <row r="728" spans="2:17" ht="12.75">
      <c r="B728" s="204"/>
      <c r="H728" s="189"/>
      <c r="I728" s="205"/>
      <c r="L728" s="206"/>
      <c r="M728" s="207"/>
      <c r="N728" s="208"/>
      <c r="O728" s="209"/>
      <c r="P728" s="210"/>
      <c r="Q728" s="211"/>
    </row>
    <row r="729" spans="2:17" ht="12.75">
      <c r="B729" s="204"/>
      <c r="H729" s="189"/>
      <c r="I729" s="205"/>
      <c r="L729" s="206"/>
      <c r="M729" s="207"/>
      <c r="N729" s="208"/>
      <c r="O729" s="209"/>
      <c r="P729" s="210"/>
      <c r="Q729" s="211"/>
    </row>
    <row r="730" spans="2:17" ht="12.75">
      <c r="B730" s="204"/>
      <c r="H730" s="189"/>
      <c r="I730" s="205"/>
      <c r="L730" s="206"/>
      <c r="M730" s="207"/>
      <c r="N730" s="208"/>
      <c r="O730" s="209"/>
      <c r="P730" s="210"/>
      <c r="Q730" s="211"/>
    </row>
    <row r="731" spans="2:17" ht="12.75">
      <c r="B731" s="204"/>
      <c r="H731" s="189"/>
      <c r="I731" s="205"/>
      <c r="L731" s="206"/>
      <c r="M731" s="207"/>
      <c r="N731" s="208"/>
      <c r="O731" s="209"/>
      <c r="P731" s="210"/>
      <c r="Q731" s="211"/>
    </row>
    <row r="732" spans="2:17" ht="12.75">
      <c r="B732" s="204"/>
      <c r="H732" s="189"/>
      <c r="I732" s="205"/>
      <c r="L732" s="206"/>
      <c r="M732" s="207"/>
      <c r="N732" s="208"/>
      <c r="O732" s="209"/>
      <c r="P732" s="210"/>
      <c r="Q732" s="211"/>
    </row>
    <row r="733" spans="2:17" ht="12.75">
      <c r="B733" s="204"/>
      <c r="H733" s="189"/>
      <c r="I733" s="205"/>
      <c r="L733" s="206"/>
      <c r="M733" s="207"/>
      <c r="N733" s="208"/>
      <c r="O733" s="209"/>
      <c r="P733" s="210"/>
      <c r="Q733" s="211"/>
    </row>
    <row r="734" spans="2:17" ht="12.75">
      <c r="B734" s="204"/>
      <c r="H734" s="189"/>
      <c r="I734" s="205"/>
      <c r="L734" s="206"/>
      <c r="M734" s="207"/>
      <c r="N734" s="208"/>
      <c r="O734" s="209"/>
      <c r="P734" s="210"/>
      <c r="Q734" s="211"/>
    </row>
    <row r="735" spans="2:17" ht="12.75">
      <c r="B735" s="204"/>
      <c r="H735" s="189"/>
      <c r="I735" s="205"/>
      <c r="L735" s="206"/>
      <c r="M735" s="207"/>
      <c r="N735" s="208"/>
      <c r="O735" s="209"/>
      <c r="P735" s="210"/>
      <c r="Q735" s="211"/>
    </row>
    <row r="736" spans="2:17" ht="12.75">
      <c r="B736" s="204"/>
      <c r="H736" s="189"/>
      <c r="I736" s="205"/>
      <c r="L736" s="206"/>
      <c r="M736" s="207"/>
      <c r="N736" s="208"/>
      <c r="O736" s="209"/>
      <c r="P736" s="210"/>
      <c r="Q736" s="211"/>
    </row>
    <row r="737" spans="2:17" ht="12.75">
      <c r="B737" s="204"/>
      <c r="H737" s="189"/>
      <c r="I737" s="205"/>
      <c r="L737" s="206"/>
      <c r="M737" s="207"/>
      <c r="N737" s="208"/>
      <c r="O737" s="209"/>
      <c r="P737" s="210"/>
      <c r="Q737" s="211"/>
    </row>
    <row r="738" spans="2:17" ht="12.75">
      <c r="B738" s="204"/>
      <c r="H738" s="189"/>
      <c r="I738" s="205"/>
      <c r="L738" s="206"/>
      <c r="M738" s="207"/>
      <c r="N738" s="208"/>
      <c r="O738" s="209"/>
      <c r="P738" s="210"/>
      <c r="Q738" s="211"/>
    </row>
    <row r="739" spans="2:17" ht="12.75">
      <c r="B739" s="204"/>
      <c r="H739" s="189"/>
      <c r="I739" s="205"/>
      <c r="L739" s="206"/>
      <c r="M739" s="207"/>
      <c r="N739" s="208"/>
      <c r="O739" s="209"/>
      <c r="P739" s="210"/>
      <c r="Q739" s="211"/>
    </row>
    <row r="740" spans="2:17" ht="12.75">
      <c r="B740" s="204"/>
      <c r="H740" s="189"/>
      <c r="I740" s="205"/>
      <c r="L740" s="206"/>
      <c r="M740" s="207"/>
      <c r="N740" s="208"/>
      <c r="O740" s="209"/>
      <c r="P740" s="210"/>
      <c r="Q740" s="211"/>
    </row>
    <row r="741" spans="2:17" ht="12.75">
      <c r="B741" s="204"/>
      <c r="H741" s="189"/>
      <c r="I741" s="205"/>
      <c r="L741" s="206"/>
      <c r="M741" s="207"/>
      <c r="N741" s="208"/>
      <c r="O741" s="209"/>
      <c r="P741" s="210"/>
      <c r="Q741" s="211"/>
    </row>
    <row r="742" spans="2:17" ht="12.75">
      <c r="B742" s="204"/>
      <c r="H742" s="189"/>
      <c r="I742" s="205"/>
      <c r="L742" s="206"/>
      <c r="M742" s="207"/>
      <c r="N742" s="208"/>
      <c r="O742" s="209"/>
      <c r="P742" s="210"/>
      <c r="Q742" s="211"/>
    </row>
    <row r="743" spans="2:17" ht="12.75">
      <c r="B743" s="204"/>
      <c r="H743" s="189"/>
      <c r="I743" s="205"/>
      <c r="L743" s="206"/>
      <c r="M743" s="207"/>
      <c r="N743" s="208"/>
      <c r="O743" s="209"/>
      <c r="P743" s="210"/>
      <c r="Q743" s="211"/>
    </row>
    <row r="744" spans="2:17" ht="12.75">
      <c r="B744" s="204"/>
      <c r="H744" s="189"/>
      <c r="I744" s="205"/>
      <c r="L744" s="206"/>
      <c r="M744" s="207"/>
      <c r="N744" s="208"/>
      <c r="O744" s="209"/>
      <c r="P744" s="210"/>
      <c r="Q744" s="211"/>
    </row>
    <row r="745" spans="2:17" ht="12.75">
      <c r="B745" s="204"/>
      <c r="H745" s="189"/>
      <c r="I745" s="205"/>
      <c r="L745" s="206"/>
      <c r="M745" s="207"/>
      <c r="N745" s="208"/>
      <c r="O745" s="209"/>
      <c r="P745" s="210"/>
      <c r="Q745" s="211"/>
    </row>
    <row r="746" spans="2:17" ht="12.75">
      <c r="B746" s="204"/>
      <c r="H746" s="189"/>
      <c r="I746" s="205"/>
      <c r="L746" s="206"/>
      <c r="M746" s="207"/>
      <c r="N746" s="208"/>
      <c r="O746" s="209"/>
      <c r="P746" s="210"/>
      <c r="Q746" s="211"/>
    </row>
    <row r="747" spans="2:17" ht="12.75">
      <c r="B747" s="204"/>
      <c r="H747" s="189"/>
      <c r="I747" s="205"/>
      <c r="L747" s="206"/>
      <c r="M747" s="207"/>
      <c r="N747" s="208"/>
      <c r="O747" s="209"/>
      <c r="P747" s="210"/>
      <c r="Q747" s="211"/>
    </row>
    <row r="748" spans="2:17" ht="12.75">
      <c r="B748" s="204"/>
      <c r="H748" s="189"/>
      <c r="I748" s="205"/>
      <c r="L748" s="206"/>
      <c r="M748" s="207"/>
      <c r="N748" s="208"/>
      <c r="O748" s="209"/>
      <c r="P748" s="210"/>
      <c r="Q748" s="211"/>
    </row>
    <row r="749" spans="2:17" ht="12.75">
      <c r="B749" s="204"/>
      <c r="H749" s="189"/>
      <c r="I749" s="205"/>
      <c r="L749" s="206"/>
      <c r="M749" s="207"/>
      <c r="N749" s="208"/>
      <c r="O749" s="209"/>
      <c r="P749" s="210"/>
      <c r="Q749" s="211"/>
    </row>
    <row r="750" spans="2:17" ht="12.75">
      <c r="B750" s="204"/>
      <c r="H750" s="189"/>
      <c r="I750" s="205"/>
      <c r="L750" s="206"/>
      <c r="M750" s="207"/>
      <c r="N750" s="208"/>
      <c r="O750" s="209"/>
      <c r="P750" s="210"/>
      <c r="Q750" s="211"/>
    </row>
    <row r="751" spans="2:17" ht="12.75">
      <c r="B751" s="204"/>
      <c r="H751" s="189"/>
      <c r="I751" s="205"/>
      <c r="L751" s="206"/>
      <c r="M751" s="207"/>
      <c r="N751" s="208"/>
      <c r="O751" s="209"/>
      <c r="P751" s="210"/>
      <c r="Q751" s="211"/>
    </row>
    <row r="752" spans="2:17" ht="12.75">
      <c r="B752" s="204"/>
      <c r="H752" s="189"/>
      <c r="I752" s="205"/>
      <c r="L752" s="206"/>
      <c r="M752" s="207"/>
      <c r="N752" s="208"/>
      <c r="O752" s="209"/>
      <c r="P752" s="210"/>
      <c r="Q752" s="211"/>
    </row>
    <row r="753" spans="2:17" ht="12.75">
      <c r="B753" s="204"/>
      <c r="H753" s="189"/>
      <c r="I753" s="205"/>
      <c r="L753" s="206"/>
      <c r="M753" s="207"/>
      <c r="N753" s="208"/>
      <c r="O753" s="209"/>
      <c r="P753" s="210"/>
      <c r="Q753" s="211"/>
    </row>
    <row r="754" spans="2:17" ht="12.75">
      <c r="B754" s="204"/>
      <c r="H754" s="189"/>
      <c r="I754" s="205"/>
      <c r="L754" s="206"/>
      <c r="M754" s="207"/>
      <c r="N754" s="208"/>
      <c r="O754" s="209"/>
      <c r="P754" s="210"/>
      <c r="Q754" s="211"/>
    </row>
    <row r="755" spans="2:17" ht="12.75">
      <c r="B755" s="204"/>
      <c r="H755" s="189"/>
      <c r="I755" s="205"/>
      <c r="L755" s="206"/>
      <c r="M755" s="207"/>
      <c r="N755" s="208"/>
      <c r="O755" s="209"/>
      <c r="P755" s="210"/>
      <c r="Q755" s="211"/>
    </row>
    <row r="756" spans="2:17" ht="12.75">
      <c r="B756" s="204"/>
      <c r="H756" s="189"/>
      <c r="I756" s="205"/>
      <c r="L756" s="206"/>
      <c r="M756" s="207"/>
      <c r="N756" s="208"/>
      <c r="O756" s="209"/>
      <c r="P756" s="210"/>
      <c r="Q756" s="211"/>
    </row>
    <row r="757" spans="2:17" ht="12.75">
      <c r="B757" s="204"/>
      <c r="H757" s="189"/>
      <c r="I757" s="205"/>
      <c r="L757" s="206"/>
      <c r="M757" s="207"/>
      <c r="N757" s="208"/>
      <c r="O757" s="209"/>
      <c r="P757" s="210"/>
      <c r="Q757" s="211"/>
    </row>
    <row r="758" spans="2:17" ht="12.75">
      <c r="B758" s="204"/>
      <c r="H758" s="189"/>
      <c r="I758" s="205"/>
      <c r="L758" s="206"/>
      <c r="M758" s="207"/>
      <c r="N758" s="208"/>
      <c r="O758" s="209"/>
      <c r="P758" s="210"/>
      <c r="Q758" s="211"/>
    </row>
    <row r="759" spans="2:17" ht="12.75">
      <c r="B759" s="204"/>
      <c r="H759" s="189"/>
      <c r="I759" s="205"/>
      <c r="L759" s="206"/>
      <c r="M759" s="207"/>
      <c r="N759" s="208"/>
      <c r="O759" s="209"/>
      <c r="P759" s="210"/>
      <c r="Q759" s="211"/>
    </row>
    <row r="760" spans="2:17" ht="12.75">
      <c r="B760" s="204"/>
      <c r="H760" s="189"/>
      <c r="I760" s="205"/>
      <c r="L760" s="206"/>
      <c r="M760" s="207"/>
      <c r="N760" s="208"/>
      <c r="O760" s="209"/>
      <c r="P760" s="210"/>
      <c r="Q760" s="211"/>
    </row>
    <row r="761" spans="2:17" ht="12.75">
      <c r="B761" s="204"/>
      <c r="H761" s="189"/>
      <c r="I761" s="205"/>
      <c r="L761" s="206"/>
      <c r="M761" s="207"/>
      <c r="N761" s="208"/>
      <c r="O761" s="209"/>
      <c r="P761" s="210"/>
      <c r="Q761" s="211"/>
    </row>
    <row r="762" spans="2:17" ht="12.75">
      <c r="B762" s="204"/>
      <c r="H762" s="189"/>
      <c r="I762" s="205"/>
      <c r="L762" s="206"/>
      <c r="M762" s="207"/>
      <c r="N762" s="208"/>
      <c r="O762" s="209"/>
      <c r="P762" s="210"/>
      <c r="Q762" s="211"/>
    </row>
    <row r="763" spans="2:17" ht="12.75">
      <c r="B763" s="204"/>
      <c r="H763" s="189"/>
      <c r="I763" s="205"/>
      <c r="L763" s="206"/>
      <c r="M763" s="207"/>
      <c r="N763" s="208"/>
      <c r="O763" s="209"/>
      <c r="P763" s="210"/>
      <c r="Q763" s="211"/>
    </row>
    <row r="764" spans="2:17" ht="12.75">
      <c r="B764" s="204"/>
      <c r="H764" s="189"/>
      <c r="I764" s="205"/>
      <c r="L764" s="206"/>
      <c r="M764" s="207"/>
      <c r="N764" s="208"/>
      <c r="O764" s="209"/>
      <c r="P764" s="210"/>
      <c r="Q764" s="211"/>
    </row>
    <row r="765" spans="2:17" ht="12.75">
      <c r="B765" s="204"/>
      <c r="H765" s="189"/>
      <c r="I765" s="205"/>
      <c r="L765" s="206"/>
      <c r="M765" s="207"/>
      <c r="N765" s="208"/>
      <c r="O765" s="209"/>
      <c r="P765" s="210"/>
      <c r="Q765" s="211"/>
    </row>
    <row r="766" spans="2:17" ht="12.75">
      <c r="B766" s="204"/>
      <c r="H766" s="189"/>
      <c r="I766" s="205"/>
      <c r="L766" s="206"/>
      <c r="M766" s="207"/>
      <c r="N766" s="208"/>
      <c r="O766" s="209"/>
      <c r="P766" s="210"/>
      <c r="Q766" s="211"/>
    </row>
    <row r="767" spans="2:17" ht="12.75">
      <c r="B767" s="204"/>
      <c r="H767" s="189"/>
      <c r="I767" s="205"/>
      <c r="L767" s="206"/>
      <c r="M767" s="207"/>
      <c r="N767" s="208"/>
      <c r="O767" s="209"/>
      <c r="P767" s="210"/>
      <c r="Q767" s="211"/>
    </row>
    <row r="768" spans="2:17" ht="12.75">
      <c r="B768" s="204"/>
      <c r="H768" s="189"/>
      <c r="I768" s="205"/>
      <c r="L768" s="206"/>
      <c r="M768" s="207"/>
      <c r="N768" s="208"/>
      <c r="O768" s="209"/>
      <c r="P768" s="210"/>
      <c r="Q768" s="211"/>
    </row>
    <row r="769" spans="2:17" ht="12.75">
      <c r="B769" s="204"/>
      <c r="H769" s="189"/>
      <c r="I769" s="205"/>
      <c r="L769" s="206"/>
      <c r="M769" s="207"/>
      <c r="N769" s="208"/>
      <c r="O769" s="209"/>
      <c r="P769" s="210"/>
      <c r="Q769" s="211"/>
    </row>
    <row r="770" spans="2:17" ht="12.75">
      <c r="B770" s="204"/>
      <c r="H770" s="189"/>
      <c r="I770" s="205"/>
      <c r="L770" s="206"/>
      <c r="M770" s="207"/>
      <c r="N770" s="208"/>
      <c r="O770" s="209"/>
      <c r="P770" s="210"/>
      <c r="Q770" s="211"/>
    </row>
    <row r="771" spans="2:17" ht="12.75">
      <c r="B771" s="204"/>
      <c r="H771" s="189"/>
      <c r="I771" s="205"/>
      <c r="L771" s="206"/>
      <c r="M771" s="207"/>
      <c r="N771" s="208"/>
      <c r="O771" s="209"/>
      <c r="P771" s="210"/>
      <c r="Q771" s="211"/>
    </row>
    <row r="772" spans="2:17" ht="12.75">
      <c r="B772" s="204"/>
      <c r="H772" s="189"/>
      <c r="I772" s="205"/>
      <c r="L772" s="206"/>
      <c r="M772" s="207"/>
      <c r="N772" s="208"/>
      <c r="O772" s="209"/>
      <c r="P772" s="210"/>
      <c r="Q772" s="211"/>
    </row>
    <row r="773" spans="2:17" ht="12.75">
      <c r="B773" s="204"/>
      <c r="H773" s="189"/>
      <c r="I773" s="205"/>
      <c r="L773" s="206"/>
      <c r="M773" s="207"/>
      <c r="N773" s="208"/>
      <c r="O773" s="209"/>
      <c r="P773" s="210"/>
      <c r="Q773" s="211"/>
    </row>
    <row r="774" spans="2:17" ht="12.75">
      <c r="B774" s="204"/>
      <c r="H774" s="189"/>
      <c r="I774" s="205"/>
      <c r="L774" s="206"/>
      <c r="M774" s="207"/>
      <c r="N774" s="208"/>
      <c r="O774" s="209"/>
      <c r="P774" s="210"/>
      <c r="Q774" s="211"/>
    </row>
    <row r="775" spans="2:17" ht="12.75">
      <c r="B775" s="204"/>
      <c r="H775" s="189"/>
      <c r="I775" s="205"/>
      <c r="L775" s="206"/>
      <c r="M775" s="207"/>
      <c r="N775" s="208"/>
      <c r="O775" s="209"/>
      <c r="P775" s="210"/>
      <c r="Q775" s="211"/>
    </row>
    <row r="776" spans="2:17" ht="12.75">
      <c r="B776" s="204"/>
      <c r="H776" s="189"/>
      <c r="I776" s="205"/>
      <c r="L776" s="206"/>
      <c r="M776" s="207"/>
      <c r="N776" s="208"/>
      <c r="O776" s="209"/>
      <c r="P776" s="210"/>
      <c r="Q776" s="211"/>
    </row>
    <row r="777" spans="2:17" ht="12.75">
      <c r="B777" s="204"/>
      <c r="H777" s="189"/>
      <c r="I777" s="205"/>
      <c r="L777" s="206"/>
      <c r="M777" s="207"/>
      <c r="N777" s="208"/>
      <c r="O777" s="209"/>
      <c r="P777" s="210"/>
      <c r="Q777" s="211"/>
    </row>
    <row r="778" spans="2:17" ht="12.75">
      <c r="B778" s="204"/>
      <c r="H778" s="189"/>
      <c r="I778" s="205"/>
      <c r="L778" s="206"/>
      <c r="M778" s="207"/>
      <c r="N778" s="208"/>
      <c r="O778" s="209"/>
      <c r="P778" s="210"/>
      <c r="Q778" s="211"/>
    </row>
    <row r="779" spans="2:17" ht="12.75">
      <c r="B779" s="204"/>
      <c r="H779" s="189"/>
      <c r="I779" s="205"/>
      <c r="L779" s="206"/>
      <c r="M779" s="207"/>
      <c r="N779" s="208"/>
      <c r="O779" s="209"/>
      <c r="P779" s="210"/>
      <c r="Q779" s="211"/>
    </row>
    <row r="780" spans="2:17" ht="12.75">
      <c r="B780" s="204"/>
      <c r="H780" s="189"/>
      <c r="I780" s="205"/>
      <c r="L780" s="206"/>
      <c r="M780" s="207"/>
      <c r="N780" s="208"/>
      <c r="O780" s="209"/>
      <c r="P780" s="210"/>
      <c r="Q780" s="211"/>
    </row>
    <row r="781" spans="2:17" ht="12.75">
      <c r="B781" s="204"/>
      <c r="H781" s="189"/>
      <c r="I781" s="205"/>
      <c r="L781" s="206"/>
      <c r="M781" s="207"/>
      <c r="N781" s="208"/>
      <c r="O781" s="209"/>
      <c r="P781" s="210"/>
      <c r="Q781" s="211"/>
    </row>
    <row r="782" spans="2:17" ht="12.75">
      <c r="B782" s="204"/>
      <c r="H782" s="189"/>
      <c r="I782" s="205"/>
      <c r="L782" s="206"/>
      <c r="M782" s="207"/>
      <c r="N782" s="208"/>
      <c r="O782" s="209"/>
      <c r="P782" s="210"/>
      <c r="Q782" s="211"/>
    </row>
    <row r="783" spans="2:17" ht="12.75">
      <c r="B783" s="204"/>
      <c r="H783" s="189"/>
      <c r="I783" s="205"/>
      <c r="L783" s="206"/>
      <c r="M783" s="207"/>
      <c r="N783" s="208"/>
      <c r="O783" s="209"/>
      <c r="P783" s="210"/>
      <c r="Q783" s="211"/>
    </row>
    <row r="784" spans="2:17" ht="12.75">
      <c r="B784" s="204"/>
      <c r="H784" s="189"/>
      <c r="I784" s="205"/>
      <c r="L784" s="206"/>
      <c r="M784" s="207"/>
      <c r="N784" s="208"/>
      <c r="O784" s="209"/>
      <c r="P784" s="210"/>
      <c r="Q784" s="211"/>
    </row>
    <row r="785" spans="2:17" ht="12.75">
      <c r="B785" s="204"/>
      <c r="H785" s="189"/>
      <c r="I785" s="205"/>
      <c r="L785" s="206"/>
      <c r="M785" s="207"/>
      <c r="N785" s="208"/>
      <c r="O785" s="209"/>
      <c r="P785" s="210"/>
      <c r="Q785" s="211"/>
    </row>
    <row r="786" spans="2:17" ht="12.75">
      <c r="B786" s="204"/>
      <c r="H786" s="189"/>
      <c r="I786" s="205"/>
      <c r="L786" s="206"/>
      <c r="M786" s="207"/>
      <c r="N786" s="208"/>
      <c r="O786" s="209"/>
      <c r="P786" s="210"/>
      <c r="Q786" s="211"/>
    </row>
    <row r="787" spans="2:17" ht="12.75">
      <c r="B787" s="204"/>
      <c r="H787" s="189"/>
      <c r="I787" s="205"/>
      <c r="L787" s="206"/>
      <c r="M787" s="207"/>
      <c r="N787" s="208"/>
      <c r="O787" s="209"/>
      <c r="P787" s="210"/>
      <c r="Q787" s="211"/>
    </row>
    <row r="788" spans="2:17" ht="12.75">
      <c r="B788" s="204"/>
      <c r="H788" s="189"/>
      <c r="I788" s="205"/>
      <c r="L788" s="206"/>
      <c r="M788" s="207"/>
      <c r="N788" s="208"/>
      <c r="O788" s="209"/>
      <c r="P788" s="210"/>
      <c r="Q788" s="211"/>
    </row>
    <row r="789" spans="2:17" ht="12.75">
      <c r="B789" s="204"/>
      <c r="H789" s="189"/>
      <c r="I789" s="205"/>
      <c r="L789" s="206"/>
      <c r="M789" s="207"/>
      <c r="N789" s="208"/>
      <c r="O789" s="209"/>
      <c r="P789" s="210"/>
      <c r="Q789" s="211"/>
    </row>
    <row r="790" spans="2:17" ht="12.75">
      <c r="B790" s="204"/>
      <c r="H790" s="189"/>
      <c r="I790" s="205"/>
      <c r="L790" s="206"/>
      <c r="M790" s="207"/>
      <c r="N790" s="208"/>
      <c r="O790" s="209"/>
      <c r="P790" s="210"/>
      <c r="Q790" s="211"/>
    </row>
    <row r="791" spans="2:17" ht="12.75">
      <c r="B791" s="204"/>
      <c r="H791" s="189"/>
      <c r="I791" s="205"/>
      <c r="L791" s="206"/>
      <c r="M791" s="207"/>
      <c r="N791" s="208"/>
      <c r="O791" s="209"/>
      <c r="P791" s="210"/>
      <c r="Q791" s="211"/>
    </row>
    <row r="792" spans="2:17" ht="12.75">
      <c r="B792" s="204"/>
      <c r="H792" s="189"/>
      <c r="I792" s="205"/>
      <c r="L792" s="206"/>
      <c r="M792" s="207"/>
      <c r="N792" s="208"/>
      <c r="O792" s="209"/>
      <c r="P792" s="210"/>
      <c r="Q792" s="211"/>
    </row>
    <row r="793" spans="2:17" ht="12.75">
      <c r="B793" s="204"/>
      <c r="H793" s="189"/>
      <c r="I793" s="205"/>
      <c r="L793" s="206"/>
      <c r="M793" s="207"/>
      <c r="N793" s="208"/>
      <c r="O793" s="209"/>
      <c r="P793" s="210"/>
      <c r="Q793" s="211"/>
    </row>
    <row r="794" spans="2:17" ht="12.75">
      <c r="B794" s="204"/>
      <c r="H794" s="189"/>
      <c r="I794" s="205"/>
      <c r="L794" s="206"/>
      <c r="M794" s="207"/>
      <c r="N794" s="208"/>
      <c r="O794" s="209"/>
      <c r="P794" s="210"/>
      <c r="Q794" s="211"/>
    </row>
    <row r="795" spans="2:17" ht="12.75">
      <c r="B795" s="204"/>
      <c r="H795" s="189"/>
      <c r="I795" s="205"/>
      <c r="L795" s="206"/>
      <c r="M795" s="207"/>
      <c r="N795" s="208"/>
      <c r="O795" s="209"/>
      <c r="P795" s="210"/>
      <c r="Q795" s="211"/>
    </row>
    <row r="796" spans="2:17" ht="12.75">
      <c r="B796" s="204"/>
      <c r="H796" s="189"/>
      <c r="I796" s="205"/>
      <c r="L796" s="206"/>
      <c r="M796" s="207"/>
      <c r="N796" s="208"/>
      <c r="O796" s="209"/>
      <c r="P796" s="210"/>
      <c r="Q796" s="211"/>
    </row>
    <row r="797" spans="2:17" ht="12.75">
      <c r="B797" s="204"/>
      <c r="H797" s="189"/>
      <c r="I797" s="205"/>
      <c r="L797" s="206"/>
      <c r="M797" s="207"/>
      <c r="N797" s="208"/>
      <c r="O797" s="209"/>
      <c r="P797" s="210"/>
      <c r="Q797" s="211"/>
    </row>
    <row r="798" spans="2:17" ht="12.75">
      <c r="B798" s="204"/>
      <c r="H798" s="189"/>
      <c r="I798" s="205"/>
      <c r="L798" s="206"/>
      <c r="M798" s="207"/>
      <c r="N798" s="208"/>
      <c r="O798" s="209"/>
      <c r="P798" s="210"/>
      <c r="Q798" s="211"/>
    </row>
    <row r="799" spans="2:17" ht="12.75">
      <c r="B799" s="204"/>
      <c r="H799" s="189"/>
      <c r="I799" s="205"/>
      <c r="L799" s="206"/>
      <c r="M799" s="207"/>
      <c r="N799" s="208"/>
      <c r="O799" s="209"/>
      <c r="P799" s="210"/>
      <c r="Q799" s="211"/>
    </row>
    <row r="800" spans="2:17" ht="12.75">
      <c r="B800" s="204"/>
      <c r="H800" s="189"/>
      <c r="I800" s="205"/>
      <c r="L800" s="206"/>
      <c r="M800" s="207"/>
      <c r="N800" s="208"/>
      <c r="O800" s="209"/>
      <c r="P800" s="210"/>
      <c r="Q800" s="211"/>
    </row>
    <row r="801" spans="2:17" ht="12.75">
      <c r="B801" s="204"/>
      <c r="H801" s="189"/>
      <c r="I801" s="205"/>
      <c r="L801" s="206"/>
      <c r="M801" s="207"/>
      <c r="N801" s="208"/>
      <c r="O801" s="209"/>
      <c r="P801" s="210"/>
      <c r="Q801" s="211"/>
    </row>
    <row r="802" spans="2:17" ht="12.75">
      <c r="B802" s="204"/>
      <c r="H802" s="189"/>
      <c r="I802" s="205"/>
      <c r="L802" s="206"/>
      <c r="M802" s="207"/>
      <c r="N802" s="208"/>
      <c r="O802" s="209"/>
      <c r="P802" s="210"/>
      <c r="Q802" s="211"/>
    </row>
    <row r="803" spans="2:17" ht="12.75">
      <c r="B803" s="204"/>
      <c r="H803" s="189"/>
      <c r="I803" s="205"/>
      <c r="L803" s="206"/>
      <c r="M803" s="207"/>
      <c r="N803" s="208"/>
      <c r="O803" s="209"/>
      <c r="P803" s="210"/>
      <c r="Q803" s="211"/>
    </row>
    <row r="804" spans="2:17" ht="12.75">
      <c r="B804" s="204"/>
      <c r="H804" s="189"/>
      <c r="I804" s="205"/>
      <c r="L804" s="206"/>
      <c r="M804" s="207"/>
      <c r="N804" s="208"/>
      <c r="O804" s="209"/>
      <c r="P804" s="210"/>
      <c r="Q804" s="211"/>
    </row>
    <row r="805" spans="2:17" ht="12.75">
      <c r="B805" s="204"/>
      <c r="H805" s="189"/>
      <c r="I805" s="205"/>
      <c r="L805" s="206"/>
      <c r="M805" s="207"/>
      <c r="N805" s="208"/>
      <c r="O805" s="209"/>
      <c r="P805" s="210"/>
      <c r="Q805" s="211"/>
    </row>
    <row r="806" spans="2:17" ht="12.75">
      <c r="B806" s="204"/>
      <c r="H806" s="189"/>
      <c r="I806" s="205"/>
      <c r="L806" s="206"/>
      <c r="M806" s="207"/>
      <c r="N806" s="208"/>
      <c r="O806" s="209"/>
      <c r="P806" s="210"/>
      <c r="Q806" s="211"/>
    </row>
    <row r="807" spans="2:17" ht="12.75">
      <c r="B807" s="204"/>
      <c r="H807" s="189"/>
      <c r="I807" s="205"/>
      <c r="L807" s="206"/>
      <c r="M807" s="207"/>
      <c r="N807" s="208"/>
      <c r="O807" s="209"/>
      <c r="P807" s="210"/>
      <c r="Q807" s="211"/>
    </row>
    <row r="808" spans="2:17" ht="12.75">
      <c r="B808" s="204"/>
      <c r="H808" s="189"/>
      <c r="I808" s="205"/>
      <c r="L808" s="206"/>
      <c r="M808" s="207"/>
      <c r="N808" s="208"/>
      <c r="O808" s="209"/>
      <c r="P808" s="210"/>
      <c r="Q808" s="211"/>
    </row>
    <row r="809" spans="2:17" ht="12.75">
      <c r="B809" s="204"/>
      <c r="H809" s="189"/>
      <c r="I809" s="205"/>
      <c r="L809" s="206"/>
      <c r="M809" s="207"/>
      <c r="N809" s="208"/>
      <c r="O809" s="209"/>
      <c r="P809" s="210"/>
      <c r="Q809" s="211"/>
    </row>
    <row r="810" spans="2:17" ht="12.75">
      <c r="B810" s="204"/>
      <c r="H810" s="189"/>
      <c r="I810" s="205"/>
      <c r="L810" s="206"/>
      <c r="M810" s="207"/>
      <c r="N810" s="208"/>
      <c r="O810" s="209"/>
      <c r="P810" s="210"/>
      <c r="Q810" s="211"/>
    </row>
    <row r="811" spans="2:17" ht="12.75">
      <c r="B811" s="204"/>
      <c r="H811" s="189"/>
      <c r="I811" s="205"/>
      <c r="L811" s="206"/>
      <c r="M811" s="207"/>
      <c r="N811" s="208"/>
      <c r="O811" s="209"/>
      <c r="P811" s="210"/>
      <c r="Q811" s="211"/>
    </row>
    <row r="812" spans="2:17" ht="12.75">
      <c r="B812" s="204"/>
      <c r="H812" s="189"/>
      <c r="I812" s="205"/>
      <c r="L812" s="206"/>
      <c r="M812" s="207"/>
      <c r="N812" s="208"/>
      <c r="O812" s="209"/>
      <c r="P812" s="210"/>
      <c r="Q812" s="211"/>
    </row>
    <row r="813" spans="2:17" ht="12.75">
      <c r="B813" s="204"/>
      <c r="H813" s="189"/>
      <c r="I813" s="205"/>
      <c r="L813" s="206"/>
      <c r="M813" s="207"/>
      <c r="N813" s="208"/>
      <c r="O813" s="209"/>
      <c r="P813" s="210"/>
      <c r="Q813" s="211"/>
    </row>
    <row r="814" spans="2:17" ht="12.75">
      <c r="B814" s="204"/>
      <c r="H814" s="189"/>
      <c r="I814" s="205"/>
      <c r="L814" s="206"/>
      <c r="M814" s="207"/>
      <c r="N814" s="208"/>
      <c r="O814" s="209"/>
      <c r="P814" s="210"/>
      <c r="Q814" s="211"/>
    </row>
    <row r="815" spans="2:17" ht="12.75">
      <c r="B815" s="204"/>
      <c r="H815" s="189"/>
      <c r="I815" s="205"/>
      <c r="L815" s="206"/>
      <c r="M815" s="207"/>
      <c r="N815" s="208"/>
      <c r="O815" s="209"/>
      <c r="P815" s="210"/>
      <c r="Q815" s="211"/>
    </row>
    <row r="816" spans="2:17" ht="12.75">
      <c r="B816" s="204"/>
      <c r="H816" s="189"/>
      <c r="I816" s="205"/>
      <c r="L816" s="206"/>
      <c r="M816" s="207"/>
      <c r="N816" s="208"/>
      <c r="O816" s="209"/>
      <c r="P816" s="210"/>
      <c r="Q816" s="211"/>
    </row>
    <row r="817" spans="2:17" ht="12.75">
      <c r="B817" s="204"/>
      <c r="H817" s="189"/>
      <c r="I817" s="205"/>
      <c r="L817" s="206"/>
      <c r="M817" s="207"/>
      <c r="N817" s="208"/>
      <c r="O817" s="209"/>
      <c r="P817" s="210"/>
      <c r="Q817" s="211"/>
    </row>
    <row r="818" spans="2:17" ht="12.75">
      <c r="B818" s="204"/>
      <c r="H818" s="189"/>
      <c r="I818" s="205"/>
      <c r="L818" s="206"/>
      <c r="M818" s="207"/>
      <c r="N818" s="208"/>
      <c r="O818" s="209"/>
      <c r="P818" s="210"/>
      <c r="Q818" s="211"/>
    </row>
    <row r="819" spans="2:17" ht="12.75">
      <c r="B819" s="204"/>
      <c r="H819" s="189"/>
      <c r="I819" s="205"/>
      <c r="L819" s="206"/>
      <c r="M819" s="207"/>
      <c r="N819" s="208"/>
      <c r="O819" s="209"/>
      <c r="P819" s="210"/>
      <c r="Q819" s="211"/>
    </row>
    <row r="820" spans="2:17" ht="12.75">
      <c r="B820" s="204"/>
      <c r="H820" s="189"/>
      <c r="I820" s="205"/>
      <c r="L820" s="206"/>
      <c r="M820" s="207"/>
      <c r="N820" s="208"/>
      <c r="O820" s="209"/>
      <c r="P820" s="210"/>
      <c r="Q820" s="211"/>
    </row>
    <row r="821" spans="2:17" ht="12.75">
      <c r="B821" s="204"/>
      <c r="H821" s="189"/>
      <c r="I821" s="205"/>
      <c r="L821" s="206"/>
      <c r="M821" s="207"/>
      <c r="N821" s="208"/>
      <c r="O821" s="209"/>
      <c r="P821" s="210"/>
      <c r="Q821" s="211"/>
    </row>
    <row r="822" spans="2:17" ht="12.75">
      <c r="B822" s="204"/>
      <c r="H822" s="189"/>
      <c r="I822" s="205"/>
      <c r="L822" s="206"/>
      <c r="M822" s="207"/>
      <c r="N822" s="208"/>
      <c r="O822" s="209"/>
      <c r="P822" s="210"/>
      <c r="Q822" s="211"/>
    </row>
    <row r="823" spans="2:17" ht="12.75">
      <c r="B823" s="204"/>
      <c r="H823" s="189"/>
      <c r="I823" s="205"/>
      <c r="L823" s="206"/>
      <c r="M823" s="207"/>
      <c r="N823" s="208"/>
      <c r="O823" s="209"/>
      <c r="P823" s="210"/>
      <c r="Q823" s="211"/>
    </row>
    <row r="824" spans="2:17" ht="12.75">
      <c r="B824" s="204"/>
      <c r="H824" s="189"/>
      <c r="I824" s="205"/>
      <c r="L824" s="206"/>
      <c r="M824" s="207"/>
      <c r="N824" s="208"/>
      <c r="O824" s="209"/>
      <c r="P824" s="210"/>
      <c r="Q824" s="211"/>
    </row>
    <row r="825" spans="2:17" ht="12.75">
      <c r="B825" s="204"/>
      <c r="H825" s="189"/>
      <c r="I825" s="205"/>
      <c r="L825" s="206"/>
      <c r="M825" s="207"/>
      <c r="N825" s="208"/>
      <c r="O825" s="209"/>
      <c r="P825" s="210"/>
      <c r="Q825" s="211"/>
    </row>
    <row r="826" spans="2:17" ht="12.75">
      <c r="B826" s="204"/>
      <c r="H826" s="189"/>
      <c r="I826" s="205"/>
      <c r="L826" s="206"/>
      <c r="M826" s="207"/>
      <c r="N826" s="208"/>
      <c r="O826" s="209"/>
      <c r="P826" s="210"/>
      <c r="Q826" s="211"/>
    </row>
    <row r="827" spans="2:17" ht="12.75">
      <c r="B827" s="204"/>
      <c r="H827" s="189"/>
      <c r="I827" s="205"/>
      <c r="L827" s="206"/>
      <c r="M827" s="207"/>
      <c r="N827" s="208"/>
      <c r="O827" s="209"/>
      <c r="P827" s="210"/>
      <c r="Q827" s="211"/>
    </row>
    <row r="828" spans="2:17" ht="12.75">
      <c r="B828" s="204"/>
      <c r="H828" s="189"/>
      <c r="I828" s="205"/>
      <c r="L828" s="206"/>
      <c r="M828" s="207"/>
      <c r="N828" s="208"/>
      <c r="O828" s="209"/>
      <c r="P828" s="210"/>
      <c r="Q828" s="211"/>
    </row>
    <row r="829" spans="2:17" ht="12.75">
      <c r="B829" s="204"/>
      <c r="H829" s="189"/>
      <c r="I829" s="205"/>
      <c r="L829" s="206"/>
      <c r="M829" s="207"/>
      <c r="N829" s="208"/>
      <c r="O829" s="209"/>
      <c r="P829" s="210"/>
      <c r="Q829" s="211"/>
    </row>
    <row r="830" spans="2:17" ht="12.75">
      <c r="B830" s="204"/>
      <c r="H830" s="189"/>
      <c r="I830" s="205"/>
      <c r="L830" s="206"/>
      <c r="M830" s="207"/>
      <c r="N830" s="208"/>
      <c r="O830" s="209"/>
      <c r="P830" s="210"/>
      <c r="Q830" s="211"/>
    </row>
    <row r="831" spans="2:17" ht="12.75">
      <c r="B831" s="204"/>
      <c r="H831" s="189"/>
      <c r="I831" s="205"/>
      <c r="L831" s="206"/>
      <c r="M831" s="207"/>
      <c r="N831" s="208"/>
      <c r="O831" s="209"/>
      <c r="P831" s="210"/>
      <c r="Q831" s="211"/>
    </row>
    <row r="832" spans="2:17" ht="12.75">
      <c r="B832" s="204"/>
      <c r="H832" s="189"/>
      <c r="I832" s="205"/>
      <c r="L832" s="206"/>
      <c r="M832" s="207"/>
      <c r="N832" s="208"/>
      <c r="O832" s="209"/>
      <c r="P832" s="210"/>
      <c r="Q832" s="211"/>
    </row>
    <row r="833" spans="2:17" ht="12.75">
      <c r="B833" s="204"/>
      <c r="H833" s="189"/>
      <c r="I833" s="205"/>
      <c r="L833" s="206"/>
      <c r="M833" s="207"/>
      <c r="N833" s="208"/>
      <c r="O833" s="209"/>
      <c r="P833" s="210"/>
      <c r="Q833" s="211"/>
    </row>
    <row r="834" spans="2:17" ht="12.75">
      <c r="B834" s="204"/>
      <c r="H834" s="189"/>
      <c r="I834" s="205"/>
      <c r="L834" s="206"/>
      <c r="M834" s="207"/>
      <c r="N834" s="208"/>
      <c r="O834" s="209"/>
      <c r="P834" s="210"/>
      <c r="Q834" s="211"/>
    </row>
    <row r="835" spans="2:17" ht="12.75">
      <c r="B835" s="204"/>
      <c r="H835" s="189"/>
      <c r="I835" s="205"/>
      <c r="L835" s="206"/>
      <c r="M835" s="207"/>
      <c r="N835" s="208"/>
      <c r="O835" s="209"/>
      <c r="P835" s="210"/>
      <c r="Q835" s="211"/>
    </row>
    <row r="836" spans="2:17" ht="12.75">
      <c r="B836" s="204"/>
      <c r="H836" s="189"/>
      <c r="I836" s="205"/>
      <c r="L836" s="206"/>
      <c r="M836" s="207"/>
      <c r="N836" s="208"/>
      <c r="O836" s="209"/>
      <c r="P836" s="210"/>
      <c r="Q836" s="211"/>
    </row>
    <row r="837" spans="2:17" ht="12.75">
      <c r="B837" s="204"/>
      <c r="H837" s="189"/>
      <c r="I837" s="205"/>
      <c r="L837" s="206"/>
      <c r="M837" s="207"/>
      <c r="N837" s="208"/>
      <c r="O837" s="209"/>
      <c r="P837" s="210"/>
      <c r="Q837" s="211"/>
    </row>
    <row r="838" spans="2:17" ht="12.75">
      <c r="B838" s="204"/>
      <c r="H838" s="189"/>
      <c r="I838" s="205"/>
      <c r="L838" s="206"/>
      <c r="M838" s="207"/>
      <c r="N838" s="208"/>
      <c r="O838" s="209"/>
      <c r="P838" s="210"/>
      <c r="Q838" s="211"/>
    </row>
    <row r="839" spans="2:17" ht="12.75">
      <c r="B839" s="204"/>
      <c r="H839" s="189"/>
      <c r="I839" s="205"/>
      <c r="L839" s="206"/>
      <c r="M839" s="207"/>
      <c r="N839" s="208"/>
      <c r="O839" s="209"/>
      <c r="P839" s="210"/>
      <c r="Q839" s="211"/>
    </row>
    <row r="840" spans="2:17" ht="12.75">
      <c r="B840" s="204"/>
      <c r="H840" s="189"/>
      <c r="I840" s="205"/>
      <c r="L840" s="206"/>
      <c r="M840" s="207"/>
      <c r="N840" s="208"/>
      <c r="O840" s="209"/>
      <c r="P840" s="210"/>
      <c r="Q840" s="211"/>
    </row>
    <row r="841" spans="2:17" ht="12.75">
      <c r="B841" s="204"/>
      <c r="H841" s="189"/>
      <c r="I841" s="205"/>
      <c r="L841" s="206"/>
      <c r="M841" s="207"/>
      <c r="N841" s="208"/>
      <c r="O841" s="209"/>
      <c r="P841" s="210"/>
      <c r="Q841" s="211"/>
    </row>
    <row r="842" spans="2:17" ht="12.75">
      <c r="B842" s="204"/>
      <c r="H842" s="189"/>
      <c r="I842" s="205"/>
      <c r="L842" s="206"/>
      <c r="M842" s="207"/>
      <c r="N842" s="208"/>
      <c r="O842" s="209"/>
      <c r="P842" s="210"/>
      <c r="Q842" s="211"/>
    </row>
    <row r="843" spans="2:17" ht="12.75">
      <c r="B843" s="204"/>
      <c r="H843" s="189"/>
      <c r="I843" s="205"/>
      <c r="L843" s="206"/>
      <c r="M843" s="207"/>
      <c r="N843" s="208"/>
      <c r="O843" s="209"/>
      <c r="P843" s="210"/>
      <c r="Q843" s="211"/>
    </row>
    <row r="844" spans="2:17" ht="12.75">
      <c r="B844" s="204"/>
      <c r="H844" s="189"/>
      <c r="I844" s="205"/>
      <c r="L844" s="206"/>
      <c r="M844" s="207"/>
      <c r="N844" s="208"/>
      <c r="O844" s="209"/>
      <c r="P844" s="210"/>
      <c r="Q844" s="211"/>
    </row>
    <row r="845" spans="2:17" ht="12.75">
      <c r="B845" s="204"/>
      <c r="H845" s="189"/>
      <c r="I845" s="205"/>
      <c r="L845" s="206"/>
      <c r="M845" s="207"/>
      <c r="N845" s="208"/>
      <c r="O845" s="209"/>
      <c r="P845" s="210"/>
      <c r="Q845" s="211"/>
    </row>
    <row r="846" spans="2:17" ht="12.75">
      <c r="B846" s="204"/>
      <c r="H846" s="189"/>
      <c r="I846" s="205"/>
      <c r="L846" s="206"/>
      <c r="M846" s="207"/>
      <c r="N846" s="208"/>
      <c r="O846" s="209"/>
      <c r="P846" s="210"/>
      <c r="Q846" s="211"/>
    </row>
    <row r="847" spans="2:17" ht="12.75">
      <c r="B847" s="204"/>
      <c r="H847" s="189"/>
      <c r="I847" s="205"/>
      <c r="L847" s="206"/>
      <c r="M847" s="207"/>
      <c r="N847" s="208"/>
      <c r="O847" s="209"/>
      <c r="P847" s="210"/>
      <c r="Q847" s="211"/>
    </row>
    <row r="848" spans="2:17" ht="12.75">
      <c r="B848" s="204"/>
      <c r="H848" s="189"/>
      <c r="I848" s="205"/>
      <c r="L848" s="206"/>
      <c r="M848" s="207"/>
      <c r="N848" s="208"/>
      <c r="O848" s="209"/>
      <c r="P848" s="210"/>
      <c r="Q848" s="211"/>
    </row>
    <row r="849" spans="2:17" ht="12.75">
      <c r="B849" s="204"/>
      <c r="H849" s="189"/>
      <c r="I849" s="205"/>
      <c r="L849" s="206"/>
      <c r="M849" s="207"/>
      <c r="N849" s="208"/>
      <c r="O849" s="209"/>
      <c r="P849" s="210"/>
      <c r="Q849" s="211"/>
    </row>
    <row r="850" spans="2:17" ht="12.75">
      <c r="B850" s="204"/>
      <c r="H850" s="189"/>
      <c r="I850" s="205"/>
      <c r="L850" s="206"/>
      <c r="M850" s="207"/>
      <c r="N850" s="208"/>
      <c r="O850" s="209"/>
      <c r="P850" s="210"/>
      <c r="Q850" s="211"/>
    </row>
    <row r="851" spans="2:17" ht="12.75">
      <c r="B851" s="204"/>
      <c r="H851" s="189"/>
      <c r="I851" s="205"/>
      <c r="L851" s="206"/>
      <c r="M851" s="207"/>
      <c r="N851" s="208"/>
      <c r="O851" s="209"/>
      <c r="P851" s="210"/>
      <c r="Q851" s="211"/>
    </row>
    <row r="852" spans="2:17" ht="12.75">
      <c r="B852" s="204"/>
      <c r="H852" s="189"/>
      <c r="I852" s="205"/>
      <c r="L852" s="206"/>
      <c r="M852" s="207"/>
      <c r="N852" s="208"/>
      <c r="O852" s="209"/>
      <c r="P852" s="210"/>
      <c r="Q852" s="211"/>
    </row>
    <row r="853" spans="2:17" ht="12.75">
      <c r="B853" s="204"/>
      <c r="H853" s="189"/>
      <c r="I853" s="205"/>
      <c r="L853" s="206"/>
      <c r="M853" s="207"/>
      <c r="N853" s="208"/>
      <c r="O853" s="209"/>
      <c r="P853" s="210"/>
      <c r="Q853" s="211"/>
    </row>
    <row r="854" spans="2:17" ht="12.75">
      <c r="B854" s="204"/>
      <c r="H854" s="189"/>
      <c r="I854" s="205"/>
      <c r="L854" s="206"/>
      <c r="M854" s="207"/>
      <c r="N854" s="208"/>
      <c r="O854" s="209"/>
      <c r="P854" s="210"/>
      <c r="Q854" s="211"/>
    </row>
    <row r="855" spans="2:17" ht="12.75">
      <c r="B855" s="204"/>
      <c r="H855" s="189"/>
      <c r="I855" s="205"/>
      <c r="L855" s="206"/>
      <c r="M855" s="207"/>
      <c r="N855" s="208"/>
      <c r="O855" s="209"/>
      <c r="P855" s="210"/>
      <c r="Q855" s="211"/>
    </row>
    <row r="856" spans="2:17" ht="12.75">
      <c r="B856" s="204"/>
      <c r="H856" s="189"/>
      <c r="I856" s="205"/>
      <c r="L856" s="206"/>
      <c r="M856" s="207"/>
      <c r="N856" s="208"/>
      <c r="O856" s="209"/>
      <c r="P856" s="210"/>
      <c r="Q856" s="211"/>
    </row>
    <row r="857" spans="2:17" ht="12.75">
      <c r="B857" s="204"/>
      <c r="H857" s="189"/>
      <c r="I857" s="205"/>
      <c r="L857" s="206"/>
      <c r="M857" s="207"/>
      <c r="N857" s="208"/>
      <c r="O857" s="209"/>
      <c r="P857" s="210"/>
      <c r="Q857" s="211"/>
    </row>
    <row r="858" spans="2:17" ht="12.75">
      <c r="B858" s="204"/>
      <c r="H858" s="189"/>
      <c r="I858" s="205"/>
      <c r="L858" s="206"/>
      <c r="M858" s="207"/>
      <c r="N858" s="208"/>
      <c r="O858" s="209"/>
      <c r="P858" s="210"/>
      <c r="Q858" s="211"/>
    </row>
    <row r="859" spans="2:17" ht="12.75">
      <c r="B859" s="204"/>
      <c r="H859" s="189"/>
      <c r="I859" s="205"/>
      <c r="L859" s="206"/>
      <c r="M859" s="207"/>
      <c r="N859" s="208"/>
      <c r="O859" s="209"/>
      <c r="P859" s="210"/>
      <c r="Q859" s="211"/>
    </row>
    <row r="860" spans="2:17" ht="12.75">
      <c r="B860" s="204"/>
      <c r="H860" s="189"/>
      <c r="I860" s="205"/>
      <c r="L860" s="206"/>
      <c r="M860" s="207"/>
      <c r="N860" s="208"/>
      <c r="O860" s="209"/>
      <c r="P860" s="210"/>
      <c r="Q860" s="211"/>
    </row>
    <row r="861" spans="2:17" ht="12.75">
      <c r="B861" s="204"/>
      <c r="H861" s="189"/>
      <c r="I861" s="205"/>
      <c r="L861" s="206"/>
      <c r="M861" s="207"/>
      <c r="N861" s="208"/>
      <c r="O861" s="209"/>
      <c r="P861" s="210"/>
      <c r="Q861" s="211"/>
    </row>
    <row r="862" spans="2:17" ht="12.75">
      <c r="B862" s="204"/>
      <c r="H862" s="189"/>
      <c r="I862" s="205"/>
      <c r="L862" s="206"/>
      <c r="M862" s="207"/>
      <c r="N862" s="208"/>
      <c r="O862" s="209"/>
      <c r="P862" s="210"/>
      <c r="Q862" s="211"/>
    </row>
    <row r="863" spans="2:17" ht="12.75">
      <c r="B863" s="204"/>
      <c r="H863" s="189"/>
      <c r="I863" s="205"/>
      <c r="L863" s="206"/>
      <c r="M863" s="207"/>
      <c r="N863" s="208"/>
      <c r="O863" s="209"/>
      <c r="P863" s="210"/>
      <c r="Q863" s="211"/>
    </row>
    <row r="864" spans="2:17" ht="12.75">
      <c r="B864" s="204"/>
      <c r="H864" s="189"/>
      <c r="I864" s="205"/>
      <c r="L864" s="206"/>
      <c r="M864" s="207"/>
      <c r="N864" s="208"/>
      <c r="O864" s="209"/>
      <c r="P864" s="210"/>
      <c r="Q864" s="211"/>
    </row>
    <row r="865" spans="2:17" ht="12.75">
      <c r="B865" s="204"/>
      <c r="H865" s="189"/>
      <c r="I865" s="205"/>
      <c r="L865" s="206"/>
      <c r="M865" s="207"/>
      <c r="N865" s="208"/>
      <c r="O865" s="209"/>
      <c r="P865" s="210"/>
      <c r="Q865" s="211"/>
    </row>
    <row r="866" spans="2:17" ht="12.75">
      <c r="B866" s="204"/>
      <c r="H866" s="189"/>
      <c r="I866" s="205"/>
      <c r="L866" s="206"/>
      <c r="M866" s="207"/>
      <c r="N866" s="208"/>
      <c r="O866" s="209"/>
      <c r="P866" s="210"/>
      <c r="Q866" s="211"/>
    </row>
    <row r="867" spans="2:17" ht="12.75">
      <c r="B867" s="204"/>
      <c r="H867" s="189"/>
      <c r="I867" s="205"/>
      <c r="L867" s="206"/>
      <c r="M867" s="207"/>
      <c r="N867" s="208"/>
      <c r="O867" s="209"/>
      <c r="P867" s="210"/>
      <c r="Q867" s="211"/>
    </row>
    <row r="868" spans="2:17" ht="12.75">
      <c r="B868" s="204"/>
      <c r="H868" s="189"/>
      <c r="I868" s="205"/>
      <c r="L868" s="206"/>
      <c r="M868" s="207"/>
      <c r="N868" s="208"/>
      <c r="O868" s="209"/>
      <c r="P868" s="210"/>
      <c r="Q868" s="211"/>
    </row>
    <row r="869" spans="2:17" ht="12.75">
      <c r="B869" s="204"/>
      <c r="H869" s="189"/>
      <c r="I869" s="205"/>
      <c r="L869" s="206"/>
      <c r="M869" s="207"/>
      <c r="N869" s="208"/>
      <c r="O869" s="209"/>
      <c r="P869" s="210"/>
      <c r="Q869" s="211"/>
    </row>
    <row r="870" spans="2:17" ht="12.75">
      <c r="B870" s="204"/>
      <c r="H870" s="189"/>
      <c r="I870" s="205"/>
      <c r="L870" s="206"/>
      <c r="M870" s="207"/>
      <c r="N870" s="208"/>
      <c r="O870" s="209"/>
      <c r="P870" s="210"/>
      <c r="Q870" s="211"/>
    </row>
    <row r="871" spans="2:17" ht="12.75">
      <c r="B871" s="204"/>
      <c r="H871" s="189"/>
      <c r="I871" s="205"/>
      <c r="L871" s="206"/>
      <c r="M871" s="207"/>
      <c r="N871" s="208"/>
      <c r="O871" s="209"/>
      <c r="P871" s="210"/>
      <c r="Q871" s="211"/>
    </row>
    <row r="872" spans="2:17" ht="12.75">
      <c r="B872" s="204"/>
      <c r="H872" s="189"/>
      <c r="I872" s="205"/>
      <c r="L872" s="206"/>
      <c r="M872" s="207"/>
      <c r="N872" s="208"/>
      <c r="O872" s="209"/>
      <c r="P872" s="210"/>
      <c r="Q872" s="211"/>
    </row>
    <row r="873" spans="2:17" ht="12.75">
      <c r="B873" s="204"/>
      <c r="H873" s="189"/>
      <c r="I873" s="205"/>
      <c r="L873" s="206"/>
      <c r="M873" s="207"/>
      <c r="N873" s="208"/>
      <c r="O873" s="209"/>
      <c r="P873" s="210"/>
      <c r="Q873" s="211"/>
    </row>
    <row r="874" spans="2:17" ht="12.75">
      <c r="B874" s="204"/>
      <c r="H874" s="189"/>
      <c r="I874" s="205"/>
      <c r="L874" s="206"/>
      <c r="M874" s="207"/>
      <c r="N874" s="208"/>
      <c r="O874" s="209"/>
      <c r="P874" s="210"/>
      <c r="Q874" s="211"/>
    </row>
    <row r="875" spans="2:17" ht="12.75">
      <c r="B875" s="204"/>
      <c r="H875" s="189"/>
      <c r="I875" s="205"/>
      <c r="L875" s="206"/>
      <c r="M875" s="207"/>
      <c r="N875" s="208"/>
      <c r="O875" s="209"/>
      <c r="P875" s="210"/>
      <c r="Q875" s="211"/>
    </row>
    <row r="876" spans="2:17" ht="12.75">
      <c r="B876" s="204"/>
      <c r="H876" s="189"/>
      <c r="I876" s="205"/>
      <c r="L876" s="206"/>
      <c r="M876" s="207"/>
      <c r="N876" s="208"/>
      <c r="O876" s="209"/>
      <c r="P876" s="210"/>
      <c r="Q876" s="211"/>
    </row>
    <row r="877" spans="2:17" ht="12.75">
      <c r="B877" s="204"/>
      <c r="H877" s="189"/>
      <c r="I877" s="205"/>
      <c r="L877" s="206"/>
      <c r="M877" s="207"/>
      <c r="N877" s="208"/>
      <c r="O877" s="209"/>
      <c r="P877" s="210"/>
      <c r="Q877" s="211"/>
    </row>
    <row r="878" spans="2:17" ht="12.75">
      <c r="B878" s="204"/>
      <c r="H878" s="189"/>
      <c r="I878" s="205"/>
      <c r="L878" s="206"/>
      <c r="M878" s="207"/>
      <c r="N878" s="208"/>
      <c r="O878" s="209"/>
      <c r="P878" s="210"/>
      <c r="Q878" s="211"/>
    </row>
    <row r="879" spans="2:17" ht="12.75">
      <c r="B879" s="204"/>
      <c r="H879" s="189"/>
      <c r="I879" s="205"/>
      <c r="L879" s="206"/>
      <c r="M879" s="207"/>
      <c r="N879" s="208"/>
      <c r="O879" s="209"/>
      <c r="P879" s="210"/>
      <c r="Q879" s="211"/>
    </row>
    <row r="880" spans="2:17" ht="12.75">
      <c r="B880" s="204"/>
      <c r="H880" s="189"/>
      <c r="I880" s="205"/>
      <c r="L880" s="206"/>
      <c r="M880" s="207"/>
      <c r="N880" s="208"/>
      <c r="O880" s="209"/>
      <c r="P880" s="210"/>
      <c r="Q880" s="211"/>
    </row>
    <row r="881" spans="2:17" ht="12.75">
      <c r="B881" s="204"/>
      <c r="H881" s="189"/>
      <c r="I881" s="205"/>
      <c r="L881" s="206"/>
      <c r="M881" s="207"/>
      <c r="N881" s="208"/>
      <c r="O881" s="209"/>
      <c r="P881" s="210"/>
      <c r="Q881" s="211"/>
    </row>
    <row r="882" spans="2:17" ht="12.75">
      <c r="B882" s="204"/>
      <c r="H882" s="189"/>
      <c r="I882" s="205"/>
      <c r="L882" s="206"/>
      <c r="M882" s="207"/>
      <c r="N882" s="208"/>
      <c r="O882" s="209"/>
      <c r="P882" s="210"/>
      <c r="Q882" s="211"/>
    </row>
    <row r="883" spans="2:17" ht="12.75">
      <c r="B883" s="204"/>
      <c r="H883" s="189"/>
      <c r="I883" s="205"/>
      <c r="L883" s="206"/>
      <c r="M883" s="207"/>
      <c r="N883" s="208"/>
      <c r="O883" s="209"/>
      <c r="P883" s="210"/>
      <c r="Q883" s="211"/>
    </row>
    <row r="884" spans="2:17" ht="12.75">
      <c r="B884" s="204"/>
      <c r="H884" s="189"/>
      <c r="I884" s="205"/>
      <c r="L884" s="206"/>
      <c r="M884" s="207"/>
      <c r="N884" s="208"/>
      <c r="O884" s="209"/>
      <c r="P884" s="210"/>
      <c r="Q884" s="211"/>
    </row>
    <row r="885" spans="2:17" ht="12.75">
      <c r="B885" s="204"/>
      <c r="H885" s="189"/>
      <c r="I885" s="205"/>
      <c r="L885" s="206"/>
      <c r="M885" s="207"/>
      <c r="N885" s="208"/>
      <c r="O885" s="209"/>
      <c r="P885" s="210"/>
      <c r="Q885" s="211"/>
    </row>
    <row r="886" spans="2:17" ht="12.75">
      <c r="B886" s="204"/>
      <c r="H886" s="189"/>
      <c r="I886" s="205"/>
      <c r="L886" s="206"/>
      <c r="M886" s="207"/>
      <c r="N886" s="208"/>
      <c r="O886" s="209"/>
      <c r="P886" s="210"/>
      <c r="Q886" s="211"/>
    </row>
    <row r="887" spans="2:17" ht="12.75">
      <c r="B887" s="204"/>
      <c r="H887" s="189"/>
      <c r="I887" s="205"/>
      <c r="L887" s="206"/>
      <c r="M887" s="207"/>
      <c r="N887" s="208"/>
      <c r="O887" s="209"/>
      <c r="P887" s="210"/>
      <c r="Q887" s="211"/>
    </row>
    <row r="888" spans="2:17" ht="12.75">
      <c r="B888" s="204"/>
      <c r="H888" s="189"/>
      <c r="I888" s="205"/>
      <c r="L888" s="206"/>
      <c r="M888" s="207"/>
      <c r="N888" s="208"/>
      <c r="O888" s="209"/>
      <c r="P888" s="210"/>
      <c r="Q888" s="211"/>
    </row>
    <row r="889" spans="2:17" ht="12.75">
      <c r="B889" s="204"/>
      <c r="H889" s="189"/>
      <c r="I889" s="205"/>
      <c r="L889" s="206"/>
      <c r="M889" s="207"/>
      <c r="N889" s="208"/>
      <c r="O889" s="209"/>
      <c r="P889" s="210"/>
      <c r="Q889" s="211"/>
    </row>
    <row r="890" spans="2:17" ht="12.75">
      <c r="B890" s="204"/>
      <c r="H890" s="189"/>
      <c r="I890" s="205"/>
      <c r="L890" s="206"/>
      <c r="M890" s="207"/>
      <c r="N890" s="208"/>
      <c r="O890" s="209"/>
      <c r="P890" s="210"/>
      <c r="Q890" s="211"/>
    </row>
    <row r="891" spans="2:17" ht="12.75">
      <c r="B891" s="204"/>
      <c r="H891" s="189"/>
      <c r="I891" s="205"/>
      <c r="L891" s="206"/>
      <c r="M891" s="207"/>
      <c r="N891" s="208"/>
      <c r="O891" s="209"/>
      <c r="P891" s="210"/>
      <c r="Q891" s="211"/>
    </row>
    <row r="892" spans="2:17" ht="12.75">
      <c r="B892" s="204"/>
      <c r="H892" s="189"/>
      <c r="I892" s="205"/>
      <c r="L892" s="206"/>
      <c r="M892" s="207"/>
      <c r="N892" s="208"/>
      <c r="O892" s="209"/>
      <c r="P892" s="210"/>
      <c r="Q892" s="211"/>
    </row>
    <row r="893" spans="2:17" ht="12.75">
      <c r="B893" s="204"/>
      <c r="H893" s="189"/>
      <c r="I893" s="205"/>
      <c r="L893" s="206"/>
      <c r="M893" s="207"/>
      <c r="N893" s="208"/>
      <c r="O893" s="209"/>
      <c r="P893" s="210"/>
      <c r="Q893" s="211"/>
    </row>
    <row r="894" spans="2:17" ht="12.75">
      <c r="B894" s="204"/>
      <c r="H894" s="189"/>
      <c r="I894" s="205"/>
      <c r="L894" s="206"/>
      <c r="M894" s="207"/>
      <c r="N894" s="208"/>
      <c r="O894" s="209"/>
      <c r="P894" s="210"/>
      <c r="Q894" s="211"/>
    </row>
    <row r="895" spans="2:17" ht="12.75">
      <c r="B895" s="204"/>
      <c r="H895" s="189"/>
      <c r="I895" s="205"/>
      <c r="L895" s="206"/>
      <c r="M895" s="207"/>
      <c r="N895" s="208"/>
      <c r="O895" s="209"/>
      <c r="P895" s="210"/>
      <c r="Q895" s="211"/>
    </row>
    <row r="896" spans="2:17" ht="12.75">
      <c r="B896" s="204"/>
      <c r="H896" s="189"/>
      <c r="I896" s="205"/>
      <c r="L896" s="206"/>
      <c r="M896" s="207"/>
      <c r="N896" s="208"/>
      <c r="O896" s="209"/>
      <c r="P896" s="210"/>
      <c r="Q896" s="211"/>
    </row>
    <row r="897" spans="2:17" ht="12.75">
      <c r="B897" s="204"/>
      <c r="H897" s="189"/>
      <c r="I897" s="205"/>
      <c r="L897" s="206"/>
      <c r="M897" s="207"/>
      <c r="N897" s="208"/>
      <c r="O897" s="209"/>
      <c r="P897" s="210"/>
      <c r="Q897" s="211"/>
    </row>
    <row r="898" spans="2:17" ht="12.75">
      <c r="B898" s="204"/>
      <c r="H898" s="189"/>
      <c r="I898" s="205"/>
      <c r="L898" s="206"/>
      <c r="M898" s="207"/>
      <c r="N898" s="208"/>
      <c r="O898" s="209"/>
      <c r="P898" s="210"/>
      <c r="Q898" s="211"/>
    </row>
    <row r="899" spans="2:17" ht="12.75">
      <c r="B899" s="204"/>
      <c r="H899" s="189"/>
      <c r="I899" s="205"/>
      <c r="L899" s="206"/>
      <c r="M899" s="207"/>
      <c r="N899" s="208"/>
      <c r="O899" s="209"/>
      <c r="P899" s="210"/>
      <c r="Q899" s="211"/>
    </row>
    <row r="900" spans="2:17" ht="12.75">
      <c r="B900" s="204"/>
      <c r="H900" s="189"/>
      <c r="I900" s="205"/>
      <c r="L900" s="206"/>
      <c r="M900" s="207"/>
      <c r="N900" s="208"/>
      <c r="O900" s="209"/>
      <c r="P900" s="210"/>
      <c r="Q900" s="211"/>
    </row>
    <row r="901" spans="2:17" ht="12.75">
      <c r="B901" s="204"/>
      <c r="H901" s="189"/>
      <c r="I901" s="205"/>
      <c r="L901" s="206"/>
      <c r="M901" s="207"/>
      <c r="N901" s="208"/>
      <c r="O901" s="209"/>
      <c r="P901" s="210"/>
      <c r="Q901" s="211"/>
    </row>
    <row r="902" spans="2:17" ht="12.75">
      <c r="B902" s="204"/>
      <c r="H902" s="189"/>
      <c r="I902" s="205"/>
      <c r="L902" s="206"/>
      <c r="M902" s="207"/>
      <c r="N902" s="208"/>
      <c r="O902" s="209"/>
      <c r="P902" s="210"/>
      <c r="Q902" s="211"/>
    </row>
    <row r="903" spans="2:17" ht="12.75">
      <c r="B903" s="204"/>
      <c r="H903" s="189"/>
      <c r="I903" s="205"/>
      <c r="L903" s="206"/>
      <c r="M903" s="207"/>
      <c r="N903" s="208"/>
      <c r="O903" s="209"/>
      <c r="P903" s="210"/>
      <c r="Q903" s="211"/>
    </row>
    <row r="904" spans="2:17" ht="12.75">
      <c r="B904" s="204"/>
      <c r="H904" s="189"/>
      <c r="I904" s="205"/>
      <c r="L904" s="206"/>
      <c r="M904" s="207"/>
      <c r="N904" s="208"/>
      <c r="O904" s="209"/>
      <c r="P904" s="210"/>
      <c r="Q904" s="211"/>
    </row>
    <row r="905" spans="2:17" ht="12.75">
      <c r="B905" s="204"/>
      <c r="H905" s="189"/>
      <c r="I905" s="205"/>
      <c r="L905" s="206"/>
      <c r="M905" s="207"/>
      <c r="N905" s="208"/>
      <c r="O905" s="209"/>
      <c r="P905" s="210"/>
      <c r="Q905" s="211"/>
    </row>
    <row r="906" spans="2:17" ht="12.75">
      <c r="B906" s="204"/>
      <c r="H906" s="189"/>
      <c r="I906" s="205"/>
      <c r="L906" s="206"/>
      <c r="M906" s="207"/>
      <c r="N906" s="208"/>
      <c r="O906" s="209"/>
      <c r="P906" s="210"/>
      <c r="Q906" s="211"/>
    </row>
    <row r="907" spans="2:17" ht="12.75">
      <c r="B907" s="204"/>
      <c r="H907" s="189"/>
      <c r="I907" s="205"/>
      <c r="L907" s="206"/>
      <c r="M907" s="207"/>
      <c r="N907" s="208"/>
      <c r="O907" s="209"/>
      <c r="P907" s="210"/>
      <c r="Q907" s="211"/>
    </row>
    <row r="908" spans="2:17" ht="12.75">
      <c r="B908" s="204"/>
      <c r="H908" s="189"/>
      <c r="I908" s="205"/>
      <c r="L908" s="206"/>
      <c r="M908" s="207"/>
      <c r="N908" s="208"/>
      <c r="O908" s="209"/>
      <c r="P908" s="210"/>
      <c r="Q908" s="211"/>
    </row>
    <row r="909" spans="2:17" ht="12.75">
      <c r="B909" s="204"/>
      <c r="H909" s="189"/>
      <c r="I909" s="205"/>
      <c r="L909" s="206"/>
      <c r="M909" s="207"/>
      <c r="N909" s="208"/>
      <c r="O909" s="209"/>
      <c r="P909" s="210"/>
      <c r="Q909" s="211"/>
    </row>
    <row r="910" spans="2:17" ht="12.75">
      <c r="B910" s="204"/>
      <c r="H910" s="189"/>
      <c r="I910" s="205"/>
      <c r="L910" s="206"/>
      <c r="M910" s="207"/>
      <c r="N910" s="208"/>
      <c r="O910" s="209"/>
      <c r="P910" s="210"/>
      <c r="Q910" s="211"/>
    </row>
    <row r="911" spans="2:17" ht="12.75">
      <c r="B911" s="204"/>
      <c r="H911" s="189"/>
      <c r="I911" s="205"/>
      <c r="L911" s="206"/>
      <c r="M911" s="207"/>
      <c r="N911" s="208"/>
      <c r="O911" s="209"/>
      <c r="P911" s="210"/>
      <c r="Q911" s="211"/>
    </row>
    <row r="912" spans="2:17" ht="12.75">
      <c r="B912" s="204"/>
      <c r="H912" s="189"/>
      <c r="I912" s="205"/>
      <c r="L912" s="206"/>
      <c r="M912" s="207"/>
      <c r="N912" s="208"/>
      <c r="O912" s="209"/>
      <c r="P912" s="210"/>
      <c r="Q912" s="211"/>
    </row>
    <row r="913" spans="2:17" ht="12.75">
      <c r="B913" s="204"/>
      <c r="H913" s="189"/>
      <c r="I913" s="205"/>
      <c r="L913" s="206"/>
      <c r="M913" s="207"/>
      <c r="N913" s="208"/>
      <c r="O913" s="209"/>
      <c r="P913" s="210"/>
      <c r="Q913" s="211"/>
    </row>
    <row r="914" spans="2:17" ht="12.75">
      <c r="B914" s="204"/>
      <c r="H914" s="189"/>
      <c r="I914" s="205"/>
      <c r="L914" s="206"/>
      <c r="M914" s="207"/>
      <c r="N914" s="208"/>
      <c r="O914" s="209"/>
      <c r="P914" s="210"/>
      <c r="Q914" s="211"/>
    </row>
    <row r="915" spans="2:17" ht="12.75">
      <c r="B915" s="204"/>
      <c r="H915" s="189"/>
      <c r="I915" s="205"/>
      <c r="L915" s="206"/>
      <c r="M915" s="207"/>
      <c r="N915" s="208"/>
      <c r="O915" s="209"/>
      <c r="P915" s="210"/>
      <c r="Q915" s="211"/>
    </row>
    <row r="916" spans="2:17" ht="12.75">
      <c r="B916" s="204"/>
      <c r="H916" s="189"/>
      <c r="I916" s="205"/>
      <c r="L916" s="206"/>
      <c r="M916" s="207"/>
      <c r="N916" s="208"/>
      <c r="O916" s="209"/>
      <c r="P916" s="210"/>
      <c r="Q916" s="211"/>
    </row>
    <row r="917" spans="2:17" ht="12.75">
      <c r="B917" s="204"/>
      <c r="H917" s="189"/>
      <c r="I917" s="205"/>
      <c r="L917" s="206"/>
      <c r="M917" s="207"/>
      <c r="N917" s="208"/>
      <c r="O917" s="209"/>
      <c r="P917" s="210"/>
      <c r="Q917" s="211"/>
    </row>
    <row r="918" spans="2:17" ht="12.75">
      <c r="B918" s="204"/>
      <c r="H918" s="189"/>
      <c r="I918" s="205"/>
      <c r="L918" s="206"/>
      <c r="M918" s="207"/>
      <c r="N918" s="208"/>
      <c r="O918" s="209"/>
      <c r="P918" s="210"/>
      <c r="Q918" s="211"/>
    </row>
    <row r="919" spans="2:17" ht="12.75">
      <c r="B919" s="204"/>
      <c r="H919" s="189"/>
      <c r="I919" s="205"/>
      <c r="L919" s="206"/>
      <c r="M919" s="207"/>
      <c r="N919" s="208"/>
      <c r="O919" s="209"/>
      <c r="P919" s="210"/>
      <c r="Q919" s="211"/>
    </row>
    <row r="920" spans="2:17" ht="12.75">
      <c r="B920" s="204"/>
      <c r="H920" s="189"/>
      <c r="I920" s="205"/>
      <c r="L920" s="206"/>
      <c r="M920" s="207"/>
      <c r="N920" s="208"/>
      <c r="O920" s="209"/>
      <c r="P920" s="210"/>
      <c r="Q920" s="211"/>
    </row>
    <row r="921" spans="2:17" ht="12.75">
      <c r="B921" s="204"/>
      <c r="H921" s="189"/>
      <c r="I921" s="205"/>
      <c r="L921" s="206"/>
      <c r="M921" s="207"/>
      <c r="N921" s="208"/>
      <c r="O921" s="209"/>
      <c r="P921" s="210"/>
      <c r="Q921" s="211"/>
    </row>
    <row r="922" spans="2:17" ht="12.75">
      <c r="B922" s="204"/>
      <c r="H922" s="189"/>
      <c r="I922" s="205"/>
      <c r="L922" s="206"/>
      <c r="M922" s="207"/>
      <c r="N922" s="208"/>
      <c r="O922" s="209"/>
      <c r="P922" s="210"/>
      <c r="Q922" s="211"/>
    </row>
    <row r="923" spans="2:17" ht="12.75">
      <c r="B923" s="204"/>
      <c r="H923" s="189"/>
      <c r="I923" s="205"/>
      <c r="L923" s="206"/>
      <c r="M923" s="207"/>
      <c r="N923" s="208"/>
      <c r="O923" s="209"/>
      <c r="P923" s="210"/>
      <c r="Q923" s="211"/>
    </row>
    <row r="924" spans="2:17" ht="12.75">
      <c r="B924" s="204"/>
      <c r="H924" s="189"/>
      <c r="I924" s="205"/>
      <c r="L924" s="206"/>
      <c r="M924" s="207"/>
      <c r="N924" s="208"/>
      <c r="O924" s="209"/>
      <c r="P924" s="210"/>
      <c r="Q924" s="211"/>
    </row>
    <row r="925" spans="2:17" ht="12.75">
      <c r="B925" s="204"/>
      <c r="H925" s="189"/>
      <c r="I925" s="205"/>
      <c r="L925" s="206"/>
      <c r="M925" s="207"/>
      <c r="N925" s="208"/>
      <c r="O925" s="209"/>
      <c r="P925" s="210"/>
      <c r="Q925" s="211"/>
    </row>
    <row r="926" spans="2:17" ht="12.75">
      <c r="B926" s="204"/>
      <c r="H926" s="189"/>
      <c r="I926" s="205"/>
      <c r="L926" s="206"/>
      <c r="M926" s="207"/>
      <c r="N926" s="208"/>
      <c r="O926" s="209"/>
      <c r="P926" s="210"/>
      <c r="Q926" s="211"/>
    </row>
    <row r="927" spans="2:17" ht="12.75">
      <c r="B927" s="204"/>
      <c r="H927" s="189"/>
      <c r="I927" s="205"/>
      <c r="L927" s="206"/>
      <c r="M927" s="207"/>
      <c r="N927" s="208"/>
      <c r="O927" s="209"/>
      <c r="P927" s="210"/>
      <c r="Q927" s="211"/>
    </row>
    <row r="928" spans="2:17" ht="12.75">
      <c r="B928" s="204"/>
      <c r="H928" s="189"/>
      <c r="I928" s="205"/>
      <c r="L928" s="206"/>
      <c r="M928" s="207"/>
      <c r="N928" s="208"/>
      <c r="O928" s="209"/>
      <c r="P928" s="210"/>
      <c r="Q928" s="211"/>
    </row>
    <row r="929" spans="2:17" ht="12.75">
      <c r="B929" s="204"/>
      <c r="H929" s="189"/>
      <c r="I929" s="205"/>
      <c r="L929" s="206"/>
      <c r="M929" s="207"/>
      <c r="N929" s="208"/>
      <c r="O929" s="209"/>
      <c r="P929" s="210"/>
      <c r="Q929" s="211"/>
    </row>
  </sheetData>
  <mergeCells count="3">
    <mergeCell ref="L1:Q1"/>
    <mergeCell ref="B139:H139"/>
    <mergeCell ref="B185:G18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23"/>
  <sheetViews>
    <sheetView tabSelected="1" topLeftCell="A143" workbookViewId="0">
      <selection activeCell="H143" sqref="H143"/>
    </sheetView>
  </sheetViews>
  <sheetFormatPr defaultColWidth="12.5703125" defaultRowHeight="15.75" customHeight="1"/>
  <cols>
    <col min="1" max="1" width="5.7109375" customWidth="1"/>
    <col min="2" max="2" width="54.85546875" customWidth="1"/>
    <col min="3" max="3" width="6.42578125" customWidth="1"/>
    <col min="4" max="4" width="14.85546875" customWidth="1"/>
    <col min="5" max="5" width="9" customWidth="1"/>
    <col min="6" max="6" width="8.28515625" customWidth="1"/>
    <col min="7" max="7" width="10" customWidth="1"/>
    <col min="8" max="8" width="5.5703125" customWidth="1"/>
    <col min="9" max="9" width="7" customWidth="1"/>
  </cols>
  <sheetData>
    <row r="1" spans="1:9" ht="15.75" customHeight="1">
      <c r="A1" s="224"/>
      <c r="B1" s="220" t="s">
        <v>286</v>
      </c>
      <c r="C1" s="220"/>
      <c r="D1" s="220"/>
      <c r="E1" s="220"/>
      <c r="F1" s="220"/>
      <c r="G1" s="220"/>
      <c r="H1" s="220"/>
      <c r="I1" s="224"/>
    </row>
    <row r="2" spans="1:9" ht="15.75" customHeight="1">
      <c r="A2" s="224"/>
      <c r="B2" s="221" t="s">
        <v>287</v>
      </c>
      <c r="C2" s="221"/>
      <c r="D2" s="221"/>
      <c r="E2" s="221"/>
      <c r="F2" s="221"/>
      <c r="G2" s="221"/>
      <c r="H2" s="221"/>
      <c r="I2" s="224"/>
    </row>
    <row r="3" spans="1:9" ht="15.75" customHeight="1">
      <c r="A3" s="224"/>
      <c r="B3" s="222" t="s">
        <v>288</v>
      </c>
      <c r="C3" s="222"/>
      <c r="D3" s="222"/>
      <c r="E3" s="222"/>
      <c r="F3" s="223"/>
      <c r="G3" s="223"/>
      <c r="H3" s="223"/>
      <c r="I3" s="224"/>
    </row>
    <row r="4" spans="1:9" ht="40.5" customHeight="1">
      <c r="A4" s="225" t="s">
        <v>2</v>
      </c>
      <c r="B4" s="226" t="s">
        <v>3</v>
      </c>
      <c r="C4" s="227" t="s">
        <v>4</v>
      </c>
      <c r="D4" s="228" t="s">
        <v>5</v>
      </c>
      <c r="E4" s="229" t="s">
        <v>6</v>
      </c>
      <c r="F4" s="230" t="s">
        <v>7</v>
      </c>
      <c r="G4" s="230" t="s">
        <v>8</v>
      </c>
      <c r="H4" s="230" t="s">
        <v>9</v>
      </c>
      <c r="I4" s="231" t="s">
        <v>10</v>
      </c>
    </row>
    <row r="5" spans="1:9" ht="15.95" customHeight="1">
      <c r="A5" s="232">
        <v>1</v>
      </c>
      <c r="B5" s="233" t="s">
        <v>19</v>
      </c>
      <c r="C5" s="234" t="s">
        <v>20</v>
      </c>
      <c r="D5" s="235" t="s">
        <v>21</v>
      </c>
      <c r="E5" s="236">
        <v>46082</v>
      </c>
      <c r="F5" s="237">
        <v>66.849999999999994</v>
      </c>
      <c r="G5" s="238">
        <f t="shared" ref="G5:G25" si="0">F5*H5</f>
        <v>200.54999999999998</v>
      </c>
      <c r="H5" s="237">
        <v>3</v>
      </c>
      <c r="I5" s="239">
        <v>26</v>
      </c>
    </row>
    <row r="6" spans="1:9" ht="15.95" customHeight="1">
      <c r="A6" s="232">
        <v>2</v>
      </c>
      <c r="B6" s="233" t="s">
        <v>22</v>
      </c>
      <c r="C6" s="240" t="s">
        <v>20</v>
      </c>
      <c r="D6" s="235" t="s">
        <v>23</v>
      </c>
      <c r="E6" s="236">
        <v>45717</v>
      </c>
      <c r="F6" s="237">
        <v>11.88</v>
      </c>
      <c r="G6" s="238">
        <f t="shared" si="0"/>
        <v>23.76</v>
      </c>
      <c r="H6" s="237">
        <v>2</v>
      </c>
      <c r="I6" s="239">
        <v>40</v>
      </c>
    </row>
    <row r="7" spans="1:9" ht="15.95" customHeight="1">
      <c r="A7" s="232">
        <v>3</v>
      </c>
      <c r="B7" s="233" t="s">
        <v>24</v>
      </c>
      <c r="C7" s="240" t="s">
        <v>20</v>
      </c>
      <c r="D7" s="235" t="s">
        <v>25</v>
      </c>
      <c r="E7" s="236">
        <v>45717</v>
      </c>
      <c r="F7" s="237">
        <v>13.1395</v>
      </c>
      <c r="G7" s="238">
        <f t="shared" si="0"/>
        <v>473.02199999999999</v>
      </c>
      <c r="H7" s="237">
        <v>36</v>
      </c>
      <c r="I7" s="239">
        <v>1080</v>
      </c>
    </row>
    <row r="8" spans="1:9" ht="15.95" customHeight="1">
      <c r="A8" s="232">
        <v>4</v>
      </c>
      <c r="B8" s="233" t="s">
        <v>26</v>
      </c>
      <c r="C8" s="240" t="s">
        <v>27</v>
      </c>
      <c r="D8" s="235" t="s">
        <v>28</v>
      </c>
      <c r="E8" s="236">
        <v>46143</v>
      </c>
      <c r="F8" s="237">
        <v>25.44</v>
      </c>
      <c r="G8" s="238">
        <f t="shared" si="0"/>
        <v>203.52</v>
      </c>
      <c r="H8" s="237">
        <v>8</v>
      </c>
      <c r="I8" s="239"/>
    </row>
    <row r="9" spans="1:9" ht="15.95" customHeight="1">
      <c r="A9" s="232">
        <v>5</v>
      </c>
      <c r="B9" s="233" t="s">
        <v>29</v>
      </c>
      <c r="C9" s="240" t="s">
        <v>30</v>
      </c>
      <c r="D9" s="235" t="s">
        <v>31</v>
      </c>
      <c r="E9" s="241">
        <v>46023</v>
      </c>
      <c r="F9" s="237">
        <v>32.185000000000002</v>
      </c>
      <c r="G9" s="238">
        <f t="shared" si="0"/>
        <v>321.85000000000002</v>
      </c>
      <c r="H9" s="237">
        <v>10</v>
      </c>
      <c r="I9" s="239">
        <v>100</v>
      </c>
    </row>
    <row r="10" spans="1:9" ht="15.95" customHeight="1">
      <c r="A10" s="232">
        <v>6</v>
      </c>
      <c r="B10" s="233" t="s">
        <v>32</v>
      </c>
      <c r="C10" s="240" t="s">
        <v>30</v>
      </c>
      <c r="D10" s="235" t="s">
        <v>33</v>
      </c>
      <c r="E10" s="241">
        <v>45992</v>
      </c>
      <c r="F10" s="237">
        <v>63.58</v>
      </c>
      <c r="G10" s="238">
        <f t="shared" si="0"/>
        <v>953.69999999999993</v>
      </c>
      <c r="H10" s="237">
        <v>15</v>
      </c>
      <c r="I10" s="239">
        <v>708</v>
      </c>
    </row>
    <row r="11" spans="1:9" ht="15.95" customHeight="1">
      <c r="A11" s="232">
        <v>7</v>
      </c>
      <c r="B11" s="233" t="s">
        <v>34</v>
      </c>
      <c r="C11" s="240" t="s">
        <v>20</v>
      </c>
      <c r="D11" s="235" t="s">
        <v>35</v>
      </c>
      <c r="E11" s="236">
        <v>46266</v>
      </c>
      <c r="F11" s="237">
        <v>46.16</v>
      </c>
      <c r="G11" s="238">
        <f t="shared" si="0"/>
        <v>369.28</v>
      </c>
      <c r="H11" s="237">
        <v>8</v>
      </c>
      <c r="I11" s="239">
        <v>205</v>
      </c>
    </row>
    <row r="12" spans="1:9" ht="15.95" customHeight="1">
      <c r="A12" s="232">
        <v>8</v>
      </c>
      <c r="B12" s="233" t="s">
        <v>36</v>
      </c>
      <c r="C12" s="240" t="s">
        <v>30</v>
      </c>
      <c r="D12" s="235" t="s">
        <v>37</v>
      </c>
      <c r="E12" s="236">
        <v>46204</v>
      </c>
      <c r="F12" s="237">
        <v>6.66</v>
      </c>
      <c r="G12" s="237">
        <f t="shared" si="0"/>
        <v>6.66</v>
      </c>
      <c r="H12" s="237">
        <v>1</v>
      </c>
      <c r="I12" s="239">
        <v>4</v>
      </c>
    </row>
    <row r="13" spans="1:9" ht="15.95" customHeight="1">
      <c r="A13" s="232">
        <v>9</v>
      </c>
      <c r="B13" s="233" t="s">
        <v>38</v>
      </c>
      <c r="C13" s="240" t="s">
        <v>27</v>
      </c>
      <c r="D13" s="235" t="s">
        <v>39</v>
      </c>
      <c r="E13" s="236">
        <v>46692</v>
      </c>
      <c r="F13" s="238">
        <v>13.942</v>
      </c>
      <c r="G13" s="238">
        <f t="shared" si="0"/>
        <v>13.942</v>
      </c>
      <c r="H13" s="237">
        <v>1</v>
      </c>
      <c r="I13" s="239"/>
    </row>
    <row r="14" spans="1:9" ht="15.95" customHeight="1">
      <c r="A14" s="232">
        <v>10</v>
      </c>
      <c r="B14" s="233" t="s">
        <v>40</v>
      </c>
      <c r="C14" s="240" t="s">
        <v>20</v>
      </c>
      <c r="D14" s="235" t="s">
        <v>37</v>
      </c>
      <c r="E14" s="236">
        <v>45962</v>
      </c>
      <c r="F14" s="238">
        <v>7.06</v>
      </c>
      <c r="G14" s="238">
        <f t="shared" si="0"/>
        <v>7.06</v>
      </c>
      <c r="H14" s="237">
        <v>1</v>
      </c>
      <c r="I14" s="239">
        <v>10</v>
      </c>
    </row>
    <row r="15" spans="1:9" ht="15.95" customHeight="1">
      <c r="A15" s="232">
        <v>11</v>
      </c>
      <c r="B15" s="233" t="s">
        <v>41</v>
      </c>
      <c r="C15" s="240" t="s">
        <v>20</v>
      </c>
      <c r="D15" s="235" t="s">
        <v>31</v>
      </c>
      <c r="E15" s="236">
        <v>45962</v>
      </c>
      <c r="F15" s="238">
        <v>20.1691</v>
      </c>
      <c r="G15" s="238">
        <f t="shared" si="0"/>
        <v>282.36739999999998</v>
      </c>
      <c r="H15" s="237">
        <v>14</v>
      </c>
      <c r="I15" s="239">
        <v>136</v>
      </c>
    </row>
    <row r="16" spans="1:9" ht="15.95" customHeight="1">
      <c r="A16" s="232">
        <v>12</v>
      </c>
      <c r="B16" s="233" t="s">
        <v>42</v>
      </c>
      <c r="C16" s="240" t="s">
        <v>20</v>
      </c>
      <c r="D16" s="235" t="s">
        <v>31</v>
      </c>
      <c r="E16" s="236">
        <v>46784</v>
      </c>
      <c r="F16" s="238">
        <v>26.39</v>
      </c>
      <c r="G16" s="238">
        <f t="shared" si="0"/>
        <v>5278</v>
      </c>
      <c r="H16" s="237">
        <v>200</v>
      </c>
      <c r="I16" s="239"/>
    </row>
    <row r="17" spans="1:9" ht="15.95" customHeight="1">
      <c r="A17" s="232">
        <v>13</v>
      </c>
      <c r="B17" s="233" t="s">
        <v>43</v>
      </c>
      <c r="C17" s="240" t="s">
        <v>44</v>
      </c>
      <c r="D17" s="235" t="s">
        <v>45</v>
      </c>
      <c r="E17" s="236">
        <v>45689</v>
      </c>
      <c r="F17" s="238">
        <v>223.63</v>
      </c>
      <c r="G17" s="238">
        <f t="shared" si="0"/>
        <v>223.63</v>
      </c>
      <c r="H17" s="237">
        <v>1</v>
      </c>
      <c r="I17" s="239">
        <v>10</v>
      </c>
    </row>
    <row r="18" spans="1:9" ht="15.95" customHeight="1">
      <c r="A18" s="232">
        <v>14</v>
      </c>
      <c r="B18" s="233" t="s">
        <v>46</v>
      </c>
      <c r="C18" s="240" t="s">
        <v>47</v>
      </c>
      <c r="D18" s="235" t="s">
        <v>48</v>
      </c>
      <c r="E18" s="236">
        <v>45839</v>
      </c>
      <c r="F18" s="237">
        <v>1448.73</v>
      </c>
      <c r="G18" s="237">
        <f t="shared" si="0"/>
        <v>4346.1900000000005</v>
      </c>
      <c r="H18" s="237">
        <v>3</v>
      </c>
      <c r="I18" s="239">
        <v>300</v>
      </c>
    </row>
    <row r="19" spans="1:9" ht="15.95" customHeight="1">
      <c r="A19" s="232">
        <v>15</v>
      </c>
      <c r="B19" s="233" t="s">
        <v>49</v>
      </c>
      <c r="C19" s="240" t="s">
        <v>50</v>
      </c>
      <c r="D19" s="235" t="s">
        <v>51</v>
      </c>
      <c r="E19" s="241">
        <v>45962</v>
      </c>
      <c r="F19" s="237">
        <v>19.53</v>
      </c>
      <c r="G19" s="237">
        <f t="shared" si="0"/>
        <v>39.06</v>
      </c>
      <c r="H19" s="237">
        <v>2</v>
      </c>
      <c r="I19" s="239"/>
    </row>
    <row r="20" spans="1:9" ht="15.95" customHeight="1">
      <c r="A20" s="232">
        <v>16</v>
      </c>
      <c r="B20" s="233" t="s">
        <v>49</v>
      </c>
      <c r="C20" s="240" t="s">
        <v>50</v>
      </c>
      <c r="D20" s="235" t="s">
        <v>51</v>
      </c>
      <c r="E20" s="241">
        <v>45962</v>
      </c>
      <c r="F20" s="237">
        <v>19.53</v>
      </c>
      <c r="G20" s="237">
        <f t="shared" si="0"/>
        <v>19.53</v>
      </c>
      <c r="H20" s="237">
        <v>1</v>
      </c>
      <c r="I20" s="239"/>
    </row>
    <row r="21" spans="1:9" ht="15.95" customHeight="1">
      <c r="A21" s="232">
        <v>17</v>
      </c>
      <c r="B21" s="242" t="s">
        <v>52</v>
      </c>
      <c r="C21" s="234" t="s">
        <v>50</v>
      </c>
      <c r="D21" s="235" t="s">
        <v>51</v>
      </c>
      <c r="E21" s="236">
        <v>46447</v>
      </c>
      <c r="F21" s="238">
        <v>22</v>
      </c>
      <c r="G21" s="238">
        <f t="shared" si="0"/>
        <v>66</v>
      </c>
      <c r="H21" s="237">
        <v>3</v>
      </c>
      <c r="I21" s="239"/>
    </row>
    <row r="22" spans="1:9" ht="15.95" customHeight="1">
      <c r="A22" s="232">
        <v>18</v>
      </c>
      <c r="B22" s="242" t="s">
        <v>52</v>
      </c>
      <c r="C22" s="234" t="s">
        <v>50</v>
      </c>
      <c r="D22" s="235" t="s">
        <v>51</v>
      </c>
      <c r="E22" s="236">
        <v>46447</v>
      </c>
      <c r="F22" s="238">
        <v>22</v>
      </c>
      <c r="G22" s="238">
        <f t="shared" si="0"/>
        <v>22</v>
      </c>
      <c r="H22" s="237">
        <v>1</v>
      </c>
      <c r="I22" s="239"/>
    </row>
    <row r="23" spans="1:9" ht="15.95" customHeight="1">
      <c r="A23" s="232">
        <v>19</v>
      </c>
      <c r="B23" s="243" t="s">
        <v>53</v>
      </c>
      <c r="C23" s="234" t="s">
        <v>44</v>
      </c>
      <c r="D23" s="235" t="s">
        <v>45</v>
      </c>
      <c r="E23" s="236">
        <v>47119</v>
      </c>
      <c r="F23" s="237">
        <v>7.5330000000000004</v>
      </c>
      <c r="G23" s="238">
        <f t="shared" si="0"/>
        <v>150.66</v>
      </c>
      <c r="H23" s="237">
        <v>20</v>
      </c>
      <c r="I23" s="239"/>
    </row>
    <row r="24" spans="1:9" ht="15.95" customHeight="1">
      <c r="A24" s="232">
        <v>20</v>
      </c>
      <c r="B24" s="233" t="s">
        <v>55</v>
      </c>
      <c r="C24" s="240" t="s">
        <v>20</v>
      </c>
      <c r="D24" s="235" t="s">
        <v>56</v>
      </c>
      <c r="E24" s="236">
        <v>45779</v>
      </c>
      <c r="F24" s="238">
        <v>44</v>
      </c>
      <c r="G24" s="238">
        <f t="shared" si="0"/>
        <v>1012</v>
      </c>
      <c r="H24" s="237">
        <v>23</v>
      </c>
      <c r="I24" s="239">
        <v>111</v>
      </c>
    </row>
    <row r="25" spans="1:9" ht="15.95" customHeight="1">
      <c r="A25" s="232">
        <v>21</v>
      </c>
      <c r="B25" s="233" t="s">
        <v>57</v>
      </c>
      <c r="C25" s="240" t="s">
        <v>20</v>
      </c>
      <c r="D25" s="235" t="s">
        <v>56</v>
      </c>
      <c r="E25" s="236">
        <v>46447</v>
      </c>
      <c r="F25" s="237">
        <v>17.3</v>
      </c>
      <c r="G25" s="238">
        <f t="shared" si="0"/>
        <v>3252.4</v>
      </c>
      <c r="H25" s="237">
        <v>188</v>
      </c>
      <c r="I25" s="239">
        <v>938</v>
      </c>
    </row>
    <row r="26" spans="1:9" ht="15.95" customHeight="1">
      <c r="A26" s="232">
        <v>23</v>
      </c>
      <c r="B26" s="233" t="s">
        <v>60</v>
      </c>
      <c r="C26" s="240" t="s">
        <v>20</v>
      </c>
      <c r="D26" s="235" t="s">
        <v>61</v>
      </c>
      <c r="E26" s="236">
        <v>46419</v>
      </c>
      <c r="F26" s="237">
        <v>21.914000000000001</v>
      </c>
      <c r="G26" s="238">
        <f t="shared" ref="G26:G27" si="1">F26*H26-0.01</f>
        <v>43.818000000000005</v>
      </c>
      <c r="H26" s="237">
        <v>2</v>
      </c>
      <c r="I26" s="239">
        <v>20</v>
      </c>
    </row>
    <row r="27" spans="1:9" ht="15.95" customHeight="1">
      <c r="A27" s="232">
        <v>24</v>
      </c>
      <c r="B27" s="233" t="s">
        <v>60</v>
      </c>
      <c r="C27" s="240" t="s">
        <v>20</v>
      </c>
      <c r="D27" s="235" t="s">
        <v>61</v>
      </c>
      <c r="E27" s="236">
        <v>46419</v>
      </c>
      <c r="F27" s="237">
        <v>21.914000000000001</v>
      </c>
      <c r="G27" s="238">
        <f t="shared" si="1"/>
        <v>131.47400000000002</v>
      </c>
      <c r="H27" s="237">
        <v>6</v>
      </c>
      <c r="I27" s="239">
        <v>60</v>
      </c>
    </row>
    <row r="28" spans="1:9" ht="15.95" customHeight="1">
      <c r="A28" s="232">
        <v>25</v>
      </c>
      <c r="B28" s="233" t="s">
        <v>62</v>
      </c>
      <c r="C28" s="240" t="s">
        <v>20</v>
      </c>
      <c r="D28" s="235" t="s">
        <v>61</v>
      </c>
      <c r="E28" s="236">
        <v>46722</v>
      </c>
      <c r="F28" s="237">
        <v>27.07</v>
      </c>
      <c r="G28" s="238">
        <f t="shared" ref="G28:G56" si="2">F28*H28</f>
        <v>270.7</v>
      </c>
      <c r="H28" s="237">
        <v>10</v>
      </c>
      <c r="I28" s="239">
        <v>100</v>
      </c>
    </row>
    <row r="29" spans="1:9" ht="15.95" customHeight="1">
      <c r="A29" s="232">
        <v>26</v>
      </c>
      <c r="B29" s="233" t="s">
        <v>63</v>
      </c>
      <c r="C29" s="240" t="s">
        <v>30</v>
      </c>
      <c r="D29" s="235" t="s">
        <v>64</v>
      </c>
      <c r="E29" s="236">
        <v>46054</v>
      </c>
      <c r="F29" s="237">
        <v>21.19</v>
      </c>
      <c r="G29" s="237">
        <f t="shared" si="2"/>
        <v>42.38</v>
      </c>
      <c r="H29" s="237">
        <v>2</v>
      </c>
      <c r="I29" s="239">
        <v>20</v>
      </c>
    </row>
    <row r="30" spans="1:9" ht="15.95" customHeight="1">
      <c r="A30" s="232">
        <v>27</v>
      </c>
      <c r="B30" s="233" t="s">
        <v>65</v>
      </c>
      <c r="C30" s="240" t="s">
        <v>20</v>
      </c>
      <c r="D30" s="235" t="s">
        <v>66</v>
      </c>
      <c r="E30" s="241">
        <v>45962</v>
      </c>
      <c r="F30" s="238">
        <v>373.4</v>
      </c>
      <c r="G30" s="238">
        <f t="shared" si="2"/>
        <v>746.8</v>
      </c>
      <c r="H30" s="237">
        <v>2</v>
      </c>
      <c r="I30" s="239">
        <v>20</v>
      </c>
    </row>
    <row r="31" spans="1:9" ht="15.95" customHeight="1">
      <c r="A31" s="232">
        <v>28</v>
      </c>
      <c r="B31" s="233" t="s">
        <v>67</v>
      </c>
      <c r="C31" s="240"/>
      <c r="D31" s="235" t="s">
        <v>68</v>
      </c>
      <c r="E31" s="236">
        <v>45931</v>
      </c>
      <c r="F31" s="238">
        <v>24.716999999999999</v>
      </c>
      <c r="G31" s="237">
        <f t="shared" si="2"/>
        <v>346.03800000000001</v>
      </c>
      <c r="H31" s="237">
        <v>14</v>
      </c>
      <c r="I31" s="231">
        <v>70</v>
      </c>
    </row>
    <row r="32" spans="1:9" ht="15.95" customHeight="1">
      <c r="A32" s="232">
        <v>29</v>
      </c>
      <c r="B32" s="233" t="s">
        <v>69</v>
      </c>
      <c r="C32" s="240" t="s">
        <v>20</v>
      </c>
      <c r="D32" s="235" t="s">
        <v>70</v>
      </c>
      <c r="E32" s="236">
        <v>46023</v>
      </c>
      <c r="F32" s="237">
        <v>37.31</v>
      </c>
      <c r="G32" s="238">
        <f t="shared" si="2"/>
        <v>37.31</v>
      </c>
      <c r="H32" s="237">
        <v>1</v>
      </c>
      <c r="I32" s="231">
        <v>10</v>
      </c>
    </row>
    <row r="33" spans="1:9" ht="15.95" customHeight="1">
      <c r="A33" s="232">
        <v>30</v>
      </c>
      <c r="B33" s="233" t="s">
        <v>71</v>
      </c>
      <c r="C33" s="240" t="s">
        <v>20</v>
      </c>
      <c r="D33" s="235" t="s">
        <v>70</v>
      </c>
      <c r="E33" s="236">
        <v>46235</v>
      </c>
      <c r="F33" s="237">
        <v>38.840000000000003</v>
      </c>
      <c r="G33" s="238">
        <f t="shared" si="2"/>
        <v>116.52000000000001</v>
      </c>
      <c r="H33" s="237">
        <v>3</v>
      </c>
      <c r="I33" s="239">
        <v>29</v>
      </c>
    </row>
    <row r="34" spans="1:9" ht="15.95" customHeight="1">
      <c r="A34" s="232">
        <v>31</v>
      </c>
      <c r="B34" s="233" t="s">
        <v>72</v>
      </c>
      <c r="C34" s="240" t="s">
        <v>20</v>
      </c>
      <c r="D34" s="235" t="s">
        <v>54</v>
      </c>
      <c r="E34" s="241">
        <v>46082</v>
      </c>
      <c r="F34" s="237">
        <v>37.8673</v>
      </c>
      <c r="G34" s="238">
        <f t="shared" si="2"/>
        <v>454.4076</v>
      </c>
      <c r="H34" s="237">
        <v>12</v>
      </c>
      <c r="I34" s="239">
        <v>241</v>
      </c>
    </row>
    <row r="35" spans="1:9" ht="15.95" customHeight="1">
      <c r="A35" s="232">
        <v>32</v>
      </c>
      <c r="B35" s="244" t="s">
        <v>73</v>
      </c>
      <c r="C35" s="240" t="s">
        <v>20</v>
      </c>
      <c r="D35" s="235" t="s">
        <v>54</v>
      </c>
      <c r="E35" s="241">
        <v>46419</v>
      </c>
      <c r="F35" s="237">
        <v>37.229999999999997</v>
      </c>
      <c r="G35" s="238">
        <f t="shared" si="2"/>
        <v>893.52</v>
      </c>
      <c r="H35" s="237">
        <v>24</v>
      </c>
      <c r="I35" s="239">
        <v>472</v>
      </c>
    </row>
    <row r="36" spans="1:9" ht="15.95" customHeight="1">
      <c r="A36" s="232">
        <v>33</v>
      </c>
      <c r="B36" s="233" t="s">
        <v>74</v>
      </c>
      <c r="C36" s="240" t="s">
        <v>20</v>
      </c>
      <c r="D36" s="235" t="s">
        <v>75</v>
      </c>
      <c r="E36" s="241">
        <v>45717</v>
      </c>
      <c r="F36" s="237">
        <v>70.62</v>
      </c>
      <c r="G36" s="238">
        <f t="shared" si="2"/>
        <v>494.34000000000003</v>
      </c>
      <c r="H36" s="237">
        <v>7</v>
      </c>
      <c r="I36" s="239">
        <v>70</v>
      </c>
    </row>
    <row r="37" spans="1:9" ht="15.95" customHeight="1">
      <c r="A37" s="232">
        <v>34</v>
      </c>
      <c r="B37" s="233" t="s">
        <v>76</v>
      </c>
      <c r="C37" s="240" t="s">
        <v>77</v>
      </c>
      <c r="D37" s="235" t="s">
        <v>78</v>
      </c>
      <c r="E37" s="241">
        <v>46113</v>
      </c>
      <c r="F37" s="245">
        <v>152.881666</v>
      </c>
      <c r="G37" s="238">
        <f t="shared" si="2"/>
        <v>4433.5683140000001</v>
      </c>
      <c r="H37" s="237">
        <v>29</v>
      </c>
      <c r="I37" s="239"/>
    </row>
    <row r="38" spans="1:9" ht="15.95" customHeight="1">
      <c r="A38" s="232">
        <v>35</v>
      </c>
      <c r="B38" s="233" t="s">
        <v>79</v>
      </c>
      <c r="C38" s="240" t="s">
        <v>20</v>
      </c>
      <c r="D38" s="235" t="s">
        <v>80</v>
      </c>
      <c r="E38" s="241">
        <v>46174</v>
      </c>
      <c r="F38" s="237">
        <v>11.3</v>
      </c>
      <c r="G38" s="238">
        <f t="shared" si="2"/>
        <v>45.2</v>
      </c>
      <c r="H38" s="237">
        <v>4</v>
      </c>
      <c r="I38" s="239">
        <v>40</v>
      </c>
    </row>
    <row r="39" spans="1:9" ht="15.95" customHeight="1">
      <c r="A39" s="232">
        <v>36</v>
      </c>
      <c r="B39" s="233" t="s">
        <v>81</v>
      </c>
      <c r="C39" s="240" t="s">
        <v>20</v>
      </c>
      <c r="D39" s="235" t="s">
        <v>75</v>
      </c>
      <c r="E39" s="241">
        <v>46692</v>
      </c>
      <c r="F39" s="237">
        <v>25.3</v>
      </c>
      <c r="G39" s="238">
        <f t="shared" si="2"/>
        <v>506</v>
      </c>
      <c r="H39" s="237">
        <v>20</v>
      </c>
      <c r="I39" s="239">
        <v>194</v>
      </c>
    </row>
    <row r="40" spans="1:9" ht="15.95" customHeight="1">
      <c r="A40" s="232">
        <v>37</v>
      </c>
      <c r="B40" s="233" t="s">
        <v>81</v>
      </c>
      <c r="C40" s="240" t="s">
        <v>20</v>
      </c>
      <c r="D40" s="235" t="s">
        <v>75</v>
      </c>
      <c r="E40" s="241">
        <v>46692</v>
      </c>
      <c r="F40" s="237">
        <v>25.3</v>
      </c>
      <c r="G40" s="238">
        <f t="shared" si="2"/>
        <v>50.6</v>
      </c>
      <c r="H40" s="237">
        <v>2</v>
      </c>
      <c r="I40" s="239">
        <v>17</v>
      </c>
    </row>
    <row r="41" spans="1:9" ht="15.95" customHeight="1">
      <c r="A41" s="232">
        <v>38</v>
      </c>
      <c r="B41" s="233" t="s">
        <v>82</v>
      </c>
      <c r="C41" s="240" t="s">
        <v>20</v>
      </c>
      <c r="D41" s="235" t="s">
        <v>75</v>
      </c>
      <c r="E41" s="241">
        <v>47150</v>
      </c>
      <c r="F41" s="237">
        <v>31.02</v>
      </c>
      <c r="G41" s="238">
        <f t="shared" si="2"/>
        <v>961.62</v>
      </c>
      <c r="H41" s="237">
        <v>31</v>
      </c>
      <c r="I41" s="239">
        <v>310</v>
      </c>
    </row>
    <row r="42" spans="1:9" ht="15.95" customHeight="1">
      <c r="A42" s="232">
        <v>39</v>
      </c>
      <c r="B42" s="233" t="s">
        <v>83</v>
      </c>
      <c r="C42" s="240" t="s">
        <v>20</v>
      </c>
      <c r="D42" s="235" t="s">
        <v>84</v>
      </c>
      <c r="E42" s="236">
        <v>46266</v>
      </c>
      <c r="F42" s="237">
        <v>90.63</v>
      </c>
      <c r="G42" s="238">
        <f t="shared" si="2"/>
        <v>271.89</v>
      </c>
      <c r="H42" s="237">
        <v>3</v>
      </c>
      <c r="I42" s="239">
        <v>29</v>
      </c>
    </row>
    <row r="43" spans="1:9" ht="15.95" customHeight="1">
      <c r="A43" s="232">
        <v>40</v>
      </c>
      <c r="B43" s="233" t="s">
        <v>83</v>
      </c>
      <c r="C43" s="240" t="s">
        <v>20</v>
      </c>
      <c r="D43" s="235" t="s">
        <v>84</v>
      </c>
      <c r="E43" s="236">
        <v>46266</v>
      </c>
      <c r="F43" s="237">
        <v>90.63</v>
      </c>
      <c r="G43" s="238">
        <f t="shared" si="2"/>
        <v>90.63</v>
      </c>
      <c r="H43" s="237">
        <v>1</v>
      </c>
      <c r="I43" s="239">
        <v>7</v>
      </c>
    </row>
    <row r="44" spans="1:9" ht="15.95" customHeight="1">
      <c r="A44" s="232">
        <v>41</v>
      </c>
      <c r="B44" s="233" t="s">
        <v>85</v>
      </c>
      <c r="C44" s="240" t="s">
        <v>20</v>
      </c>
      <c r="D44" s="235" t="s">
        <v>86</v>
      </c>
      <c r="E44" s="236">
        <v>45931</v>
      </c>
      <c r="F44" s="237">
        <v>41.815330000000003</v>
      </c>
      <c r="G44" s="238">
        <f t="shared" si="2"/>
        <v>334.52264000000002</v>
      </c>
      <c r="H44" s="237">
        <v>8</v>
      </c>
      <c r="I44" s="239">
        <v>240</v>
      </c>
    </row>
    <row r="45" spans="1:9" ht="15.95" customHeight="1">
      <c r="A45" s="232">
        <v>43</v>
      </c>
      <c r="B45" s="233" t="s">
        <v>89</v>
      </c>
      <c r="C45" s="240" t="s">
        <v>20</v>
      </c>
      <c r="D45" s="235" t="s">
        <v>75</v>
      </c>
      <c r="E45" s="236">
        <v>46539</v>
      </c>
      <c r="F45" s="237">
        <v>18.309999999999999</v>
      </c>
      <c r="G45" s="238">
        <f t="shared" si="2"/>
        <v>164.79</v>
      </c>
      <c r="H45" s="237">
        <v>9</v>
      </c>
      <c r="I45" s="239">
        <v>84</v>
      </c>
    </row>
    <row r="46" spans="1:9" ht="15.95" customHeight="1">
      <c r="A46" s="232">
        <v>44</v>
      </c>
      <c r="B46" s="233" t="s">
        <v>90</v>
      </c>
      <c r="C46" s="240" t="s">
        <v>20</v>
      </c>
      <c r="D46" s="235" t="s">
        <v>75</v>
      </c>
      <c r="E46" s="236">
        <v>46813</v>
      </c>
      <c r="F46" s="237">
        <v>22.34</v>
      </c>
      <c r="G46" s="238">
        <f t="shared" si="2"/>
        <v>446.8</v>
      </c>
      <c r="H46" s="237">
        <v>20</v>
      </c>
      <c r="I46" s="239">
        <v>200</v>
      </c>
    </row>
    <row r="47" spans="1:9" ht="15.95" customHeight="1">
      <c r="A47" s="232">
        <v>45</v>
      </c>
      <c r="B47" s="233" t="s">
        <v>91</v>
      </c>
      <c r="C47" s="240" t="s">
        <v>27</v>
      </c>
      <c r="D47" s="235" t="s">
        <v>92</v>
      </c>
      <c r="E47" s="236">
        <v>46935</v>
      </c>
      <c r="F47" s="237">
        <v>16.274699999999999</v>
      </c>
      <c r="G47" s="238">
        <f t="shared" si="2"/>
        <v>97.648200000000003</v>
      </c>
      <c r="H47" s="237">
        <v>6</v>
      </c>
      <c r="I47" s="239"/>
    </row>
    <row r="48" spans="1:9" ht="15.95" customHeight="1">
      <c r="A48" s="232">
        <v>46</v>
      </c>
      <c r="B48" s="233" t="s">
        <v>93</v>
      </c>
      <c r="C48" s="240" t="s">
        <v>27</v>
      </c>
      <c r="D48" s="235" t="s">
        <v>92</v>
      </c>
      <c r="E48" s="236">
        <v>46478</v>
      </c>
      <c r="F48" s="237">
        <v>17.66</v>
      </c>
      <c r="G48" s="238">
        <f t="shared" si="2"/>
        <v>741.72</v>
      </c>
      <c r="H48" s="237">
        <v>42</v>
      </c>
      <c r="I48" s="239"/>
    </row>
    <row r="49" spans="1:9" ht="15.95" customHeight="1">
      <c r="A49" s="232">
        <v>47</v>
      </c>
      <c r="B49" s="233" t="s">
        <v>94</v>
      </c>
      <c r="C49" s="240" t="s">
        <v>20</v>
      </c>
      <c r="D49" s="235" t="s">
        <v>95</v>
      </c>
      <c r="E49" s="236">
        <v>45809</v>
      </c>
      <c r="F49" s="237">
        <v>11.64</v>
      </c>
      <c r="G49" s="237">
        <f t="shared" si="2"/>
        <v>11.64</v>
      </c>
      <c r="H49" s="237">
        <v>1</v>
      </c>
      <c r="I49" s="239">
        <v>5</v>
      </c>
    </row>
    <row r="50" spans="1:9" ht="15.95" customHeight="1">
      <c r="A50" s="232">
        <v>48</v>
      </c>
      <c r="B50" s="233" t="s">
        <v>96</v>
      </c>
      <c r="C50" s="240" t="s">
        <v>20</v>
      </c>
      <c r="D50" s="235" t="s">
        <v>97</v>
      </c>
      <c r="E50" s="241">
        <v>46327</v>
      </c>
      <c r="F50" s="237">
        <v>14.787000000000001</v>
      </c>
      <c r="G50" s="238">
        <f t="shared" si="2"/>
        <v>103.509</v>
      </c>
      <c r="H50" s="237">
        <v>7</v>
      </c>
      <c r="I50" s="239">
        <v>35</v>
      </c>
    </row>
    <row r="51" spans="1:9" ht="15.95" customHeight="1">
      <c r="A51" s="232">
        <v>49</v>
      </c>
      <c r="B51" s="233" t="s">
        <v>96</v>
      </c>
      <c r="C51" s="240" t="s">
        <v>20</v>
      </c>
      <c r="D51" s="235" t="s">
        <v>97</v>
      </c>
      <c r="E51" s="241">
        <v>46631</v>
      </c>
      <c r="F51" s="237">
        <v>21.77</v>
      </c>
      <c r="G51" s="238">
        <f t="shared" si="2"/>
        <v>43.54</v>
      </c>
      <c r="H51" s="237">
        <v>2</v>
      </c>
      <c r="I51" s="239">
        <v>7</v>
      </c>
    </row>
    <row r="52" spans="1:9" ht="15.95" customHeight="1">
      <c r="A52" s="232">
        <v>50</v>
      </c>
      <c r="B52" s="233" t="s">
        <v>98</v>
      </c>
      <c r="C52" s="240" t="s">
        <v>20</v>
      </c>
      <c r="D52" s="235" t="s">
        <v>99</v>
      </c>
      <c r="E52" s="236">
        <v>45717</v>
      </c>
      <c r="F52" s="237">
        <v>61.05</v>
      </c>
      <c r="G52" s="238">
        <f t="shared" si="2"/>
        <v>61.05</v>
      </c>
      <c r="H52" s="237">
        <v>1</v>
      </c>
      <c r="I52" s="239">
        <v>90</v>
      </c>
    </row>
    <row r="53" spans="1:9" ht="15.95" customHeight="1">
      <c r="A53" s="232">
        <v>51</v>
      </c>
      <c r="B53" s="233" t="s">
        <v>100</v>
      </c>
      <c r="C53" s="240"/>
      <c r="D53" s="235" t="s">
        <v>101</v>
      </c>
      <c r="E53" s="236">
        <v>45717</v>
      </c>
      <c r="F53" s="237">
        <v>54.783999999999999</v>
      </c>
      <c r="G53" s="238">
        <f t="shared" si="2"/>
        <v>54.783999999999999</v>
      </c>
      <c r="H53" s="237">
        <v>1</v>
      </c>
      <c r="I53" s="239">
        <v>50</v>
      </c>
    </row>
    <row r="54" spans="1:9" ht="15.95" customHeight="1">
      <c r="A54" s="232">
        <v>52</v>
      </c>
      <c r="B54" s="233" t="s">
        <v>102</v>
      </c>
      <c r="C54" s="240" t="s">
        <v>103</v>
      </c>
      <c r="D54" s="235" t="s">
        <v>104</v>
      </c>
      <c r="E54" s="236">
        <v>45717</v>
      </c>
      <c r="F54" s="237">
        <v>29.66</v>
      </c>
      <c r="G54" s="238">
        <f t="shared" si="2"/>
        <v>29.66</v>
      </c>
      <c r="H54" s="237">
        <v>1</v>
      </c>
      <c r="I54" s="239"/>
    </row>
    <row r="55" spans="1:9" ht="15.95" customHeight="1">
      <c r="A55" s="232">
        <v>53</v>
      </c>
      <c r="B55" s="233" t="s">
        <v>105</v>
      </c>
      <c r="C55" s="240" t="s">
        <v>20</v>
      </c>
      <c r="D55" s="235" t="s">
        <v>106</v>
      </c>
      <c r="E55" s="236">
        <v>46357</v>
      </c>
      <c r="F55" s="237">
        <v>16.5</v>
      </c>
      <c r="G55" s="238">
        <f t="shared" si="2"/>
        <v>577.5</v>
      </c>
      <c r="H55" s="237">
        <v>35</v>
      </c>
      <c r="I55" s="239">
        <v>350</v>
      </c>
    </row>
    <row r="56" spans="1:9" ht="15.95" customHeight="1">
      <c r="A56" s="232">
        <v>54</v>
      </c>
      <c r="B56" s="233" t="s">
        <v>105</v>
      </c>
      <c r="C56" s="240" t="s">
        <v>20</v>
      </c>
      <c r="D56" s="235" t="s">
        <v>106</v>
      </c>
      <c r="E56" s="236">
        <v>46357</v>
      </c>
      <c r="F56" s="237">
        <v>16.5</v>
      </c>
      <c r="G56" s="238">
        <f t="shared" si="2"/>
        <v>132</v>
      </c>
      <c r="H56" s="237">
        <v>8</v>
      </c>
      <c r="I56" s="239">
        <v>72</v>
      </c>
    </row>
    <row r="57" spans="1:9" ht="15.95" customHeight="1">
      <c r="A57" s="232">
        <v>55</v>
      </c>
      <c r="B57" s="246" t="s">
        <v>107</v>
      </c>
      <c r="C57" s="240" t="s">
        <v>27</v>
      </c>
      <c r="D57" s="247" t="s">
        <v>108</v>
      </c>
      <c r="E57" s="236">
        <v>46023</v>
      </c>
      <c r="F57" s="238">
        <v>20.48</v>
      </c>
      <c r="G57" s="237">
        <f t="shared" ref="G57:G58" si="3">F57*H57-0.02</f>
        <v>655.34</v>
      </c>
      <c r="H57" s="237">
        <v>32</v>
      </c>
      <c r="I57" s="239"/>
    </row>
    <row r="58" spans="1:9" ht="15.95" customHeight="1">
      <c r="A58" s="232">
        <v>56</v>
      </c>
      <c r="B58" s="246" t="s">
        <v>107</v>
      </c>
      <c r="C58" s="240" t="s">
        <v>27</v>
      </c>
      <c r="D58" s="247" t="s">
        <v>108</v>
      </c>
      <c r="E58" s="236">
        <v>46023</v>
      </c>
      <c r="F58" s="238">
        <v>20.48</v>
      </c>
      <c r="G58" s="237">
        <f t="shared" si="3"/>
        <v>20.46</v>
      </c>
      <c r="H58" s="237">
        <v>1</v>
      </c>
      <c r="I58" s="239"/>
    </row>
    <row r="59" spans="1:9" ht="15.95" customHeight="1">
      <c r="A59" s="232">
        <v>57</v>
      </c>
      <c r="B59" s="233" t="s">
        <v>109</v>
      </c>
      <c r="C59" s="240" t="s">
        <v>27</v>
      </c>
      <c r="D59" s="235" t="s">
        <v>78</v>
      </c>
      <c r="E59" s="236">
        <v>46054</v>
      </c>
      <c r="F59" s="237">
        <v>69.849999999999994</v>
      </c>
      <c r="G59" s="238">
        <f t="shared" ref="G59:G71" si="4">F59*H59</f>
        <v>209.54999999999998</v>
      </c>
      <c r="H59" s="237">
        <v>3</v>
      </c>
      <c r="I59" s="239"/>
    </row>
    <row r="60" spans="1:9" ht="15.95" customHeight="1">
      <c r="A60" s="232">
        <v>58</v>
      </c>
      <c r="B60" s="233" t="s">
        <v>110</v>
      </c>
      <c r="C60" s="240" t="s">
        <v>27</v>
      </c>
      <c r="D60" s="235" t="s">
        <v>104</v>
      </c>
      <c r="E60" s="236">
        <v>46388</v>
      </c>
      <c r="F60" s="237">
        <v>28.37</v>
      </c>
      <c r="G60" s="237">
        <f t="shared" si="4"/>
        <v>226.96</v>
      </c>
      <c r="H60" s="237">
        <v>8</v>
      </c>
      <c r="I60" s="239"/>
    </row>
    <row r="61" spans="1:9" ht="15">
      <c r="A61" s="232">
        <v>60</v>
      </c>
      <c r="B61" s="233" t="s">
        <v>113</v>
      </c>
      <c r="C61" s="240" t="s">
        <v>114</v>
      </c>
      <c r="D61" s="235" t="s">
        <v>115</v>
      </c>
      <c r="E61" s="236">
        <v>45717</v>
      </c>
      <c r="F61" s="238">
        <v>260</v>
      </c>
      <c r="G61" s="238">
        <f t="shared" si="4"/>
        <v>260</v>
      </c>
      <c r="H61" s="237">
        <v>1</v>
      </c>
      <c r="I61" s="248">
        <v>1.2</v>
      </c>
    </row>
    <row r="62" spans="1:9" ht="15.95" customHeight="1">
      <c r="A62" s="232">
        <v>61</v>
      </c>
      <c r="B62" s="233" t="s">
        <v>116</v>
      </c>
      <c r="C62" s="240" t="s">
        <v>27</v>
      </c>
      <c r="D62" s="235" t="s">
        <v>108</v>
      </c>
      <c r="E62" s="241">
        <v>46784</v>
      </c>
      <c r="F62" s="238">
        <v>27</v>
      </c>
      <c r="G62" s="238">
        <f t="shared" si="4"/>
        <v>10557</v>
      </c>
      <c r="H62" s="237">
        <v>391</v>
      </c>
      <c r="I62" s="239"/>
    </row>
    <row r="63" spans="1:9" ht="15.95" customHeight="1">
      <c r="A63" s="232">
        <v>62</v>
      </c>
      <c r="B63" s="233" t="s">
        <v>116</v>
      </c>
      <c r="C63" s="240" t="s">
        <v>27</v>
      </c>
      <c r="D63" s="235" t="s">
        <v>108</v>
      </c>
      <c r="E63" s="236">
        <v>46784</v>
      </c>
      <c r="F63" s="238">
        <v>27</v>
      </c>
      <c r="G63" s="238">
        <f t="shared" si="4"/>
        <v>108</v>
      </c>
      <c r="H63" s="237">
        <v>4</v>
      </c>
      <c r="I63" s="239"/>
    </row>
    <row r="64" spans="1:9" ht="15.95" customHeight="1">
      <c r="A64" s="232">
        <v>63</v>
      </c>
      <c r="B64" s="233" t="s">
        <v>117</v>
      </c>
      <c r="C64" s="240" t="s">
        <v>44</v>
      </c>
      <c r="D64" s="235" t="s">
        <v>84</v>
      </c>
      <c r="E64" s="236">
        <v>46784</v>
      </c>
      <c r="F64" s="238">
        <v>26.96</v>
      </c>
      <c r="G64" s="237">
        <f t="shared" si="4"/>
        <v>26.96</v>
      </c>
      <c r="H64" s="237">
        <v>1</v>
      </c>
      <c r="I64" s="239">
        <v>8</v>
      </c>
    </row>
    <row r="65" spans="1:9" ht="15.95" customHeight="1">
      <c r="A65" s="232">
        <v>64</v>
      </c>
      <c r="B65" s="233" t="s">
        <v>118</v>
      </c>
      <c r="C65" s="240" t="s">
        <v>77</v>
      </c>
      <c r="D65" s="235" t="s">
        <v>78</v>
      </c>
      <c r="E65" s="249">
        <v>46113</v>
      </c>
      <c r="F65" s="245">
        <v>26.364660000000001</v>
      </c>
      <c r="G65" s="238">
        <f t="shared" si="4"/>
        <v>764.57514000000003</v>
      </c>
      <c r="H65" s="237">
        <v>29</v>
      </c>
      <c r="I65" s="239"/>
    </row>
    <row r="66" spans="1:9" ht="15.95" customHeight="1">
      <c r="A66" s="232">
        <v>65</v>
      </c>
      <c r="B66" s="244" t="s">
        <v>119</v>
      </c>
      <c r="C66" s="240" t="s">
        <v>27</v>
      </c>
      <c r="D66" s="235" t="s">
        <v>120</v>
      </c>
      <c r="E66" s="249">
        <v>45778</v>
      </c>
      <c r="F66" s="237">
        <v>94.16</v>
      </c>
      <c r="G66" s="238">
        <f t="shared" si="4"/>
        <v>94.16</v>
      </c>
      <c r="H66" s="237">
        <v>1</v>
      </c>
      <c r="I66" s="239"/>
    </row>
    <row r="67" spans="1:9" ht="15.95" customHeight="1">
      <c r="A67" s="232">
        <v>66</v>
      </c>
      <c r="B67" s="233" t="s">
        <v>121</v>
      </c>
      <c r="C67" s="240" t="s">
        <v>27</v>
      </c>
      <c r="D67" s="235" t="s">
        <v>87</v>
      </c>
      <c r="E67" s="236">
        <v>45809</v>
      </c>
      <c r="F67" s="237">
        <v>52.954300000000003</v>
      </c>
      <c r="G67" s="238">
        <f t="shared" si="4"/>
        <v>105.90860000000001</v>
      </c>
      <c r="H67" s="237">
        <v>2</v>
      </c>
      <c r="I67" s="239"/>
    </row>
    <row r="68" spans="1:9" ht="15.95" customHeight="1">
      <c r="A68" s="232">
        <v>67</v>
      </c>
      <c r="B68" s="233" t="s">
        <v>122</v>
      </c>
      <c r="C68" s="240" t="s">
        <v>27</v>
      </c>
      <c r="D68" s="235" t="s">
        <v>123</v>
      </c>
      <c r="E68" s="241">
        <v>45992</v>
      </c>
      <c r="F68" s="237">
        <v>96.77</v>
      </c>
      <c r="G68" s="238">
        <f t="shared" si="4"/>
        <v>193.54</v>
      </c>
      <c r="H68" s="237">
        <v>2</v>
      </c>
      <c r="I68" s="239"/>
    </row>
    <row r="69" spans="1:9" ht="15.95" customHeight="1">
      <c r="A69" s="232">
        <v>68</v>
      </c>
      <c r="B69" s="233" t="s">
        <v>124</v>
      </c>
      <c r="C69" s="240" t="s">
        <v>125</v>
      </c>
      <c r="D69" s="235" t="s">
        <v>126</v>
      </c>
      <c r="E69" s="236">
        <v>45870</v>
      </c>
      <c r="F69" s="238">
        <v>14.552</v>
      </c>
      <c r="G69" s="238">
        <f t="shared" si="4"/>
        <v>14.552</v>
      </c>
      <c r="H69" s="237">
        <v>1</v>
      </c>
      <c r="I69" s="239">
        <v>50</v>
      </c>
    </row>
    <row r="70" spans="1:9" ht="15.95" customHeight="1">
      <c r="A70" s="232">
        <v>69</v>
      </c>
      <c r="B70" s="233" t="s">
        <v>127</v>
      </c>
      <c r="C70" s="240" t="s">
        <v>20</v>
      </c>
      <c r="D70" s="235" t="s">
        <v>126</v>
      </c>
      <c r="E70" s="236">
        <v>46327</v>
      </c>
      <c r="F70" s="237">
        <v>16.48</v>
      </c>
      <c r="G70" s="238">
        <f t="shared" si="4"/>
        <v>49.44</v>
      </c>
      <c r="H70" s="237">
        <v>3</v>
      </c>
      <c r="I70" s="239">
        <v>150</v>
      </c>
    </row>
    <row r="71" spans="1:9" ht="15.95" customHeight="1">
      <c r="A71" s="232">
        <v>70</v>
      </c>
      <c r="B71" s="233" t="s">
        <v>128</v>
      </c>
      <c r="C71" s="240" t="s">
        <v>20</v>
      </c>
      <c r="D71" s="235" t="s">
        <v>129</v>
      </c>
      <c r="E71" s="236">
        <v>46357</v>
      </c>
      <c r="F71" s="237">
        <v>45.143000000000001</v>
      </c>
      <c r="G71" s="237">
        <f t="shared" si="4"/>
        <v>180.572</v>
      </c>
      <c r="H71" s="237">
        <v>4</v>
      </c>
      <c r="I71" s="239">
        <v>80</v>
      </c>
    </row>
    <row r="72" spans="1:9" ht="15.95" customHeight="1">
      <c r="A72" s="232">
        <v>71</v>
      </c>
      <c r="B72" s="233" t="s">
        <v>130</v>
      </c>
      <c r="C72" s="240" t="s">
        <v>20</v>
      </c>
      <c r="D72" s="235" t="s">
        <v>97</v>
      </c>
      <c r="E72" s="236">
        <v>46235</v>
      </c>
      <c r="F72" s="238">
        <v>71.018000000000001</v>
      </c>
      <c r="G72" s="238">
        <f t="shared" ref="G72:G74" si="5">F72*H72-0.01</f>
        <v>355.08000000000004</v>
      </c>
      <c r="H72" s="237">
        <v>5</v>
      </c>
      <c r="I72" s="239">
        <v>25</v>
      </c>
    </row>
    <row r="73" spans="1:9" ht="15.95" customHeight="1">
      <c r="A73" s="232">
        <v>72</v>
      </c>
      <c r="B73" s="303" t="s">
        <v>131</v>
      </c>
      <c r="C73" s="304" t="s">
        <v>20</v>
      </c>
      <c r="D73" s="305" t="s">
        <v>97</v>
      </c>
      <c r="E73" s="236">
        <v>46235</v>
      </c>
      <c r="F73" s="237">
        <v>71.02</v>
      </c>
      <c r="G73" s="238">
        <f t="shared" si="5"/>
        <v>142.03</v>
      </c>
      <c r="H73" s="237">
        <v>2</v>
      </c>
      <c r="I73" s="239">
        <v>8</v>
      </c>
    </row>
    <row r="74" spans="1:9" ht="15.95" customHeight="1">
      <c r="A74" s="302">
        <v>73</v>
      </c>
      <c r="B74" s="307" t="s">
        <v>132</v>
      </c>
      <c r="C74" s="308" t="s">
        <v>27</v>
      </c>
      <c r="D74" s="309" t="s">
        <v>104</v>
      </c>
      <c r="E74" s="236">
        <v>45901</v>
      </c>
      <c r="F74" s="237">
        <v>8.4700000000000006</v>
      </c>
      <c r="G74" s="238">
        <f t="shared" si="5"/>
        <v>8.4600000000000009</v>
      </c>
      <c r="H74" s="237">
        <v>1</v>
      </c>
      <c r="I74" s="239"/>
    </row>
    <row r="75" spans="1:9" ht="15.95" customHeight="1">
      <c r="A75" s="302">
        <v>74</v>
      </c>
      <c r="B75" s="307" t="s">
        <v>133</v>
      </c>
      <c r="C75" s="310" t="s">
        <v>27</v>
      </c>
      <c r="D75" s="309" t="s">
        <v>134</v>
      </c>
      <c r="E75" s="236">
        <v>46447</v>
      </c>
      <c r="F75" s="237">
        <v>15.13</v>
      </c>
      <c r="G75" s="238">
        <f t="shared" ref="G75:G76" si="6">F75*H75</f>
        <v>121.04</v>
      </c>
      <c r="H75" s="237">
        <v>8</v>
      </c>
      <c r="I75" s="251"/>
    </row>
    <row r="76" spans="1:9" ht="15.95" customHeight="1">
      <c r="A76" s="302">
        <v>75</v>
      </c>
      <c r="B76" s="311" t="s">
        <v>135</v>
      </c>
      <c r="C76" s="310" t="s">
        <v>136</v>
      </c>
      <c r="D76" s="312" t="s">
        <v>137</v>
      </c>
      <c r="E76" s="236">
        <v>45870</v>
      </c>
      <c r="F76" s="237">
        <v>3294.7761</v>
      </c>
      <c r="G76" s="238">
        <f t="shared" si="6"/>
        <v>105432.8352</v>
      </c>
      <c r="H76" s="237">
        <v>32</v>
      </c>
      <c r="I76" s="251">
        <v>3190</v>
      </c>
    </row>
    <row r="77" spans="1:9" ht="15.95" customHeight="1">
      <c r="A77" s="302">
        <v>77</v>
      </c>
      <c r="B77" s="311" t="s">
        <v>138</v>
      </c>
      <c r="C77" s="310" t="s">
        <v>139</v>
      </c>
      <c r="D77" s="312"/>
      <c r="E77" s="236">
        <v>46174</v>
      </c>
      <c r="F77" s="238">
        <v>2.3679999999999999</v>
      </c>
      <c r="G77" s="238"/>
      <c r="H77" s="237">
        <v>1000</v>
      </c>
      <c r="I77" s="251"/>
    </row>
    <row r="78" spans="1:9" ht="15.95" customHeight="1">
      <c r="A78" s="302">
        <v>78</v>
      </c>
      <c r="B78" s="311" t="s">
        <v>140</v>
      </c>
      <c r="C78" s="310"/>
      <c r="D78" s="312"/>
      <c r="E78" s="236"/>
      <c r="F78" s="238">
        <v>80</v>
      </c>
      <c r="G78" s="238">
        <f t="shared" ref="G78:G136" si="7">F78*H78</f>
        <v>5120</v>
      </c>
      <c r="H78" s="237">
        <v>64</v>
      </c>
      <c r="I78" s="251"/>
    </row>
    <row r="79" spans="1:9" ht="24.75">
      <c r="A79" s="302">
        <v>79</v>
      </c>
      <c r="B79" s="311" t="s">
        <v>141</v>
      </c>
      <c r="C79" s="310"/>
      <c r="D79" s="312" t="s">
        <v>142</v>
      </c>
      <c r="E79" s="236">
        <v>45931</v>
      </c>
      <c r="F79" s="238">
        <v>600</v>
      </c>
      <c r="G79" s="238">
        <f t="shared" si="7"/>
        <v>3000</v>
      </c>
      <c r="H79" s="237">
        <v>5</v>
      </c>
      <c r="I79" s="251">
        <v>47</v>
      </c>
    </row>
    <row r="80" spans="1:9" ht="16.5" customHeight="1">
      <c r="A80" s="232">
        <v>80</v>
      </c>
      <c r="B80" s="306" t="s">
        <v>143</v>
      </c>
      <c r="C80" s="250"/>
      <c r="D80" s="247" t="s">
        <v>144</v>
      </c>
      <c r="E80" s="236">
        <v>46113</v>
      </c>
      <c r="F80" s="238">
        <v>850</v>
      </c>
      <c r="G80" s="238">
        <f t="shared" si="7"/>
        <v>13600</v>
      </c>
      <c r="H80" s="237">
        <v>16</v>
      </c>
      <c r="I80" s="251">
        <v>1582</v>
      </c>
    </row>
    <row r="81" spans="1:9" ht="33" customHeight="1">
      <c r="A81" s="232">
        <v>81</v>
      </c>
      <c r="B81" s="252" t="s">
        <v>145</v>
      </c>
      <c r="C81" s="250" t="s">
        <v>139</v>
      </c>
      <c r="D81" s="235"/>
      <c r="E81" s="236">
        <v>46357</v>
      </c>
      <c r="F81" s="237">
        <v>2.8</v>
      </c>
      <c r="G81" s="238">
        <f t="shared" si="7"/>
        <v>1400</v>
      </c>
      <c r="H81" s="237">
        <v>500</v>
      </c>
      <c r="I81" s="231"/>
    </row>
    <row r="82" spans="1:9" ht="15.95" customHeight="1">
      <c r="A82" s="232">
        <v>82</v>
      </c>
      <c r="B82" s="252" t="s">
        <v>146</v>
      </c>
      <c r="C82" s="250" t="s">
        <v>139</v>
      </c>
      <c r="D82" s="235"/>
      <c r="E82" s="236">
        <v>46327</v>
      </c>
      <c r="F82" s="237">
        <v>1.55</v>
      </c>
      <c r="G82" s="238">
        <f t="shared" si="7"/>
        <v>1791.8</v>
      </c>
      <c r="H82" s="237">
        <v>1156</v>
      </c>
      <c r="I82" s="231"/>
    </row>
    <row r="83" spans="1:9" ht="15.95" customHeight="1">
      <c r="A83" s="232">
        <v>83</v>
      </c>
      <c r="B83" s="252" t="s">
        <v>147</v>
      </c>
      <c r="C83" s="250" t="s">
        <v>139</v>
      </c>
      <c r="D83" s="235"/>
      <c r="E83" s="236">
        <v>46023</v>
      </c>
      <c r="F83" s="237">
        <v>15.94</v>
      </c>
      <c r="G83" s="237">
        <f t="shared" si="7"/>
        <v>366.62</v>
      </c>
      <c r="H83" s="237">
        <v>23</v>
      </c>
      <c r="I83" s="231"/>
    </row>
    <row r="84" spans="1:9" ht="15.95" customHeight="1">
      <c r="A84" s="232">
        <v>84</v>
      </c>
      <c r="B84" s="253" t="s">
        <v>148</v>
      </c>
      <c r="C84" s="250" t="s">
        <v>139</v>
      </c>
      <c r="D84" s="235"/>
      <c r="E84" s="236">
        <v>46023</v>
      </c>
      <c r="F84" s="237">
        <v>31.55</v>
      </c>
      <c r="G84" s="238">
        <f t="shared" si="7"/>
        <v>63.1</v>
      </c>
      <c r="H84" s="237">
        <v>2</v>
      </c>
      <c r="I84" s="231"/>
    </row>
    <row r="85" spans="1:9" ht="15.95" customHeight="1">
      <c r="A85" s="232">
        <v>85</v>
      </c>
      <c r="B85" s="253" t="s">
        <v>149</v>
      </c>
      <c r="C85" s="250" t="s">
        <v>139</v>
      </c>
      <c r="D85" s="235"/>
      <c r="E85" s="236">
        <v>46023</v>
      </c>
      <c r="F85" s="237">
        <v>53.39</v>
      </c>
      <c r="G85" s="238">
        <f t="shared" si="7"/>
        <v>53.39</v>
      </c>
      <c r="H85" s="237">
        <v>1</v>
      </c>
      <c r="I85" s="231"/>
    </row>
    <row r="86" spans="1:9" ht="30" customHeight="1">
      <c r="A86" s="232">
        <v>86</v>
      </c>
      <c r="B86" s="253" t="s">
        <v>150</v>
      </c>
      <c r="C86" s="250" t="s">
        <v>139</v>
      </c>
      <c r="D86" s="235"/>
      <c r="E86" s="236">
        <v>46357</v>
      </c>
      <c r="F86" s="238">
        <v>5</v>
      </c>
      <c r="G86" s="238">
        <f t="shared" si="7"/>
        <v>125</v>
      </c>
      <c r="H86" s="237">
        <v>25</v>
      </c>
      <c r="I86" s="231"/>
    </row>
    <row r="87" spans="1:9" ht="15.95" customHeight="1">
      <c r="A87" s="232">
        <v>87</v>
      </c>
      <c r="B87" s="253" t="s">
        <v>151</v>
      </c>
      <c r="C87" s="254" t="s">
        <v>139</v>
      </c>
      <c r="D87" s="235"/>
      <c r="E87" s="236"/>
      <c r="F87" s="237">
        <v>7.46</v>
      </c>
      <c r="G87" s="238">
        <f t="shared" si="7"/>
        <v>141.74</v>
      </c>
      <c r="H87" s="237">
        <v>19</v>
      </c>
      <c r="I87" s="231"/>
    </row>
    <row r="88" spans="1:9" ht="15.95" customHeight="1">
      <c r="A88" s="232">
        <v>88</v>
      </c>
      <c r="B88" s="253" t="s">
        <v>151</v>
      </c>
      <c r="C88" s="254" t="s">
        <v>139</v>
      </c>
      <c r="D88" s="235"/>
      <c r="E88" s="236"/>
      <c r="F88" s="237">
        <v>7.58</v>
      </c>
      <c r="G88" s="238">
        <f t="shared" si="7"/>
        <v>7.58</v>
      </c>
      <c r="H88" s="237">
        <v>1</v>
      </c>
      <c r="I88" s="231"/>
    </row>
    <row r="89" spans="1:9" ht="15.95" customHeight="1">
      <c r="A89" s="232">
        <v>89</v>
      </c>
      <c r="B89" s="255" t="s">
        <v>152</v>
      </c>
      <c r="C89" s="254" t="s">
        <v>139</v>
      </c>
      <c r="D89" s="235"/>
      <c r="E89" s="236">
        <v>47939</v>
      </c>
      <c r="F89" s="237">
        <v>8.24</v>
      </c>
      <c r="G89" s="238">
        <f t="shared" si="7"/>
        <v>181.28</v>
      </c>
      <c r="H89" s="237">
        <v>22</v>
      </c>
      <c r="I89" s="231"/>
    </row>
    <row r="90" spans="1:9" ht="15.95" customHeight="1">
      <c r="A90" s="232">
        <v>90</v>
      </c>
      <c r="B90" s="255" t="s">
        <v>153</v>
      </c>
      <c r="C90" s="254" t="s">
        <v>139</v>
      </c>
      <c r="D90" s="235"/>
      <c r="E90" s="236">
        <v>45778</v>
      </c>
      <c r="F90" s="237">
        <v>3.5</v>
      </c>
      <c r="G90" s="237">
        <f t="shared" si="7"/>
        <v>3.5</v>
      </c>
      <c r="H90" s="237">
        <v>1</v>
      </c>
      <c r="I90" s="231"/>
    </row>
    <row r="91" spans="1:9" ht="31.5" customHeight="1">
      <c r="A91" s="232">
        <v>91</v>
      </c>
      <c r="B91" s="256" t="s">
        <v>154</v>
      </c>
      <c r="C91" s="250" t="s">
        <v>139</v>
      </c>
      <c r="D91" s="235"/>
      <c r="E91" s="236">
        <v>64193</v>
      </c>
      <c r="F91" s="237">
        <v>21.2</v>
      </c>
      <c r="G91" s="238">
        <f t="shared" si="7"/>
        <v>2332</v>
      </c>
      <c r="H91" s="237">
        <v>110</v>
      </c>
      <c r="I91" s="231"/>
    </row>
    <row r="92" spans="1:9" ht="16.5" customHeight="1">
      <c r="A92" s="232">
        <v>92</v>
      </c>
      <c r="B92" s="256" t="s">
        <v>155</v>
      </c>
      <c r="C92" s="250" t="s">
        <v>139</v>
      </c>
      <c r="D92" s="235"/>
      <c r="E92" s="236">
        <v>46447</v>
      </c>
      <c r="F92" s="237">
        <v>11.15</v>
      </c>
      <c r="G92" s="237">
        <f t="shared" si="7"/>
        <v>947.75</v>
      </c>
      <c r="H92" s="237">
        <v>85</v>
      </c>
      <c r="I92" s="231"/>
    </row>
    <row r="93" spans="1:9" ht="30.75" customHeight="1">
      <c r="A93" s="232">
        <v>93</v>
      </c>
      <c r="B93" s="256" t="s">
        <v>156</v>
      </c>
      <c r="C93" s="250" t="s">
        <v>139</v>
      </c>
      <c r="D93" s="235" t="s">
        <v>144</v>
      </c>
      <c r="E93" s="236"/>
      <c r="F93" s="237">
        <v>3.75</v>
      </c>
      <c r="G93" s="238">
        <f t="shared" si="7"/>
        <v>6525</v>
      </c>
      <c r="H93" s="237">
        <v>1740</v>
      </c>
      <c r="I93" s="231"/>
    </row>
    <row r="94" spans="1:9" ht="15.95" customHeight="1">
      <c r="A94" s="232">
        <v>94</v>
      </c>
      <c r="B94" s="256" t="s">
        <v>157</v>
      </c>
      <c r="C94" s="250" t="s">
        <v>139</v>
      </c>
      <c r="D94" s="235"/>
      <c r="E94" s="236">
        <v>46235</v>
      </c>
      <c r="F94" s="237">
        <v>3.8519999999999999</v>
      </c>
      <c r="G94" s="238">
        <f t="shared" si="7"/>
        <v>6933.5999999999995</v>
      </c>
      <c r="H94" s="237">
        <v>1800</v>
      </c>
      <c r="I94" s="231"/>
    </row>
    <row r="95" spans="1:9" ht="15.95" customHeight="1">
      <c r="A95" s="232">
        <v>95</v>
      </c>
      <c r="B95" s="256" t="s">
        <v>158</v>
      </c>
      <c r="C95" s="250" t="s">
        <v>139</v>
      </c>
      <c r="D95" s="235" t="s">
        <v>159</v>
      </c>
      <c r="E95" s="236"/>
      <c r="F95" s="237">
        <v>0.33</v>
      </c>
      <c r="G95" s="238">
        <f t="shared" si="7"/>
        <v>851.40000000000009</v>
      </c>
      <c r="H95" s="237">
        <v>2580</v>
      </c>
      <c r="I95" s="231"/>
    </row>
    <row r="96" spans="1:9" ht="15.95" customHeight="1">
      <c r="A96" s="232">
        <v>96</v>
      </c>
      <c r="B96" s="256" t="s">
        <v>160</v>
      </c>
      <c r="C96" s="250" t="s">
        <v>139</v>
      </c>
      <c r="D96" s="235"/>
      <c r="E96" s="236"/>
      <c r="F96" s="237">
        <v>57.37</v>
      </c>
      <c r="G96" s="237">
        <f t="shared" si="7"/>
        <v>2294.7999999999997</v>
      </c>
      <c r="H96" s="237">
        <v>40</v>
      </c>
      <c r="I96" s="239"/>
    </row>
    <row r="97" spans="1:9" ht="15.95" customHeight="1">
      <c r="A97" s="232">
        <v>97</v>
      </c>
      <c r="B97" s="256" t="s">
        <v>161</v>
      </c>
      <c r="C97" s="250" t="s">
        <v>139</v>
      </c>
      <c r="D97" s="235"/>
      <c r="E97" s="236">
        <v>45992</v>
      </c>
      <c r="F97" s="237">
        <v>0.48</v>
      </c>
      <c r="G97" s="238">
        <f t="shared" si="7"/>
        <v>9118.56</v>
      </c>
      <c r="H97" s="237">
        <v>18997</v>
      </c>
      <c r="I97" s="239"/>
    </row>
    <row r="98" spans="1:9" ht="15.95" customHeight="1">
      <c r="A98" s="232">
        <v>98</v>
      </c>
      <c r="B98" s="256" t="s">
        <v>162</v>
      </c>
      <c r="C98" s="250" t="s">
        <v>20</v>
      </c>
      <c r="D98" s="235" t="s">
        <v>144</v>
      </c>
      <c r="E98" s="236"/>
      <c r="F98" s="237">
        <v>45</v>
      </c>
      <c r="G98" s="238">
        <f t="shared" si="7"/>
        <v>180</v>
      </c>
      <c r="H98" s="237">
        <v>4</v>
      </c>
      <c r="I98" s="231">
        <v>322</v>
      </c>
    </row>
    <row r="99" spans="1:9" ht="30.75" customHeight="1">
      <c r="A99" s="232">
        <v>99</v>
      </c>
      <c r="B99" s="256" t="s">
        <v>163</v>
      </c>
      <c r="C99" s="250" t="s">
        <v>164</v>
      </c>
      <c r="D99" s="235"/>
      <c r="E99" s="236">
        <v>46388</v>
      </c>
      <c r="F99" s="237">
        <v>9.75</v>
      </c>
      <c r="G99" s="238">
        <f t="shared" si="7"/>
        <v>21001.5</v>
      </c>
      <c r="H99" s="237">
        <v>2154</v>
      </c>
      <c r="I99" s="231"/>
    </row>
    <row r="100" spans="1:9" ht="31.5" customHeight="1">
      <c r="A100" s="232">
        <v>100</v>
      </c>
      <c r="B100" s="256" t="s">
        <v>165</v>
      </c>
      <c r="C100" s="250" t="s">
        <v>164</v>
      </c>
      <c r="D100" s="235"/>
      <c r="E100" s="241">
        <v>46054</v>
      </c>
      <c r="F100" s="238">
        <v>3.5</v>
      </c>
      <c r="G100" s="238">
        <f t="shared" si="7"/>
        <v>210</v>
      </c>
      <c r="H100" s="237">
        <v>60</v>
      </c>
      <c r="I100" s="231"/>
    </row>
    <row r="101" spans="1:9" ht="16.5" customHeight="1">
      <c r="A101" s="232">
        <v>101</v>
      </c>
      <c r="B101" s="257" t="s">
        <v>166</v>
      </c>
      <c r="C101" s="250" t="s">
        <v>164</v>
      </c>
      <c r="D101" s="235"/>
      <c r="E101" s="241">
        <v>46327</v>
      </c>
      <c r="F101" s="238">
        <v>5.2</v>
      </c>
      <c r="G101" s="238">
        <f t="shared" si="7"/>
        <v>29640</v>
      </c>
      <c r="H101" s="237">
        <v>5700</v>
      </c>
      <c r="I101" s="231"/>
    </row>
    <row r="102" spans="1:9" ht="30">
      <c r="A102" s="232">
        <v>102</v>
      </c>
      <c r="B102" s="256" t="s">
        <v>167</v>
      </c>
      <c r="C102" s="250" t="s">
        <v>164</v>
      </c>
      <c r="D102" s="235"/>
      <c r="E102" s="236">
        <v>46357</v>
      </c>
      <c r="F102" s="238">
        <v>1.8855999999999999</v>
      </c>
      <c r="G102" s="238">
        <f t="shared" si="7"/>
        <v>942.8</v>
      </c>
      <c r="H102" s="237">
        <v>500</v>
      </c>
      <c r="I102" s="231"/>
    </row>
    <row r="103" spans="1:9" ht="15">
      <c r="A103" s="232">
        <v>103</v>
      </c>
      <c r="B103" s="256" t="s">
        <v>168</v>
      </c>
      <c r="C103" s="250" t="s">
        <v>164</v>
      </c>
      <c r="D103" s="235"/>
      <c r="E103" s="236">
        <v>45658</v>
      </c>
      <c r="F103" s="238">
        <v>0.78</v>
      </c>
      <c r="G103" s="237">
        <f t="shared" si="7"/>
        <v>140.4</v>
      </c>
      <c r="H103" s="237">
        <v>180</v>
      </c>
      <c r="I103" s="231"/>
    </row>
    <row r="104" spans="1:9" ht="15">
      <c r="A104" s="232">
        <v>104</v>
      </c>
      <c r="B104" s="256" t="s">
        <v>169</v>
      </c>
      <c r="C104" s="250" t="s">
        <v>139</v>
      </c>
      <c r="D104" s="235"/>
      <c r="E104" s="236">
        <v>46023</v>
      </c>
      <c r="F104" s="238">
        <v>1.1000000000000001</v>
      </c>
      <c r="G104" s="238">
        <f t="shared" si="7"/>
        <v>4328.5</v>
      </c>
      <c r="H104" s="237">
        <v>3935</v>
      </c>
      <c r="I104" s="231"/>
    </row>
    <row r="105" spans="1:9" ht="15.95" customHeight="1">
      <c r="A105" s="232">
        <v>105</v>
      </c>
      <c r="B105" s="256" t="s">
        <v>170</v>
      </c>
      <c r="C105" s="250" t="s">
        <v>139</v>
      </c>
      <c r="D105" s="235"/>
      <c r="E105" s="236">
        <v>46419</v>
      </c>
      <c r="F105" s="238">
        <v>79</v>
      </c>
      <c r="G105" s="238">
        <f t="shared" si="7"/>
        <v>7268</v>
      </c>
      <c r="H105" s="237">
        <v>92</v>
      </c>
      <c r="I105" s="231"/>
    </row>
    <row r="106" spans="1:9" ht="15.95" customHeight="1">
      <c r="A106" s="232">
        <v>106</v>
      </c>
      <c r="B106" s="256" t="s">
        <v>171</v>
      </c>
      <c r="C106" s="250" t="s">
        <v>139</v>
      </c>
      <c r="D106" s="235"/>
      <c r="E106" s="236">
        <v>45992</v>
      </c>
      <c r="F106" s="237">
        <v>59.52</v>
      </c>
      <c r="G106" s="238">
        <f t="shared" si="7"/>
        <v>3571.2000000000003</v>
      </c>
      <c r="H106" s="237">
        <v>60</v>
      </c>
      <c r="I106" s="231"/>
    </row>
    <row r="107" spans="1:9" ht="15.95" customHeight="1">
      <c r="A107" s="232">
        <v>107</v>
      </c>
      <c r="B107" s="256" t="s">
        <v>172</v>
      </c>
      <c r="C107" s="250" t="s">
        <v>139</v>
      </c>
      <c r="D107" s="235"/>
      <c r="E107" s="236">
        <v>46023</v>
      </c>
      <c r="F107" s="237">
        <v>59.52</v>
      </c>
      <c r="G107" s="238">
        <f t="shared" si="7"/>
        <v>8332.8000000000011</v>
      </c>
      <c r="H107" s="237">
        <v>140</v>
      </c>
      <c r="I107" s="231"/>
    </row>
    <row r="108" spans="1:9" ht="15.95" customHeight="1">
      <c r="A108" s="232">
        <v>108</v>
      </c>
      <c r="B108" s="256" t="s">
        <v>173</v>
      </c>
      <c r="C108" s="250" t="s">
        <v>139</v>
      </c>
      <c r="D108" s="235"/>
      <c r="E108" s="236"/>
      <c r="F108" s="238">
        <v>1</v>
      </c>
      <c r="G108" s="238">
        <f t="shared" si="7"/>
        <v>2215</v>
      </c>
      <c r="H108" s="237">
        <v>2215</v>
      </c>
      <c r="I108" s="231"/>
    </row>
    <row r="109" spans="1:9" ht="15.95" customHeight="1">
      <c r="A109" s="232">
        <v>109</v>
      </c>
      <c r="B109" s="256" t="s">
        <v>174</v>
      </c>
      <c r="C109" s="250" t="s">
        <v>139</v>
      </c>
      <c r="D109" s="235"/>
      <c r="E109" s="236">
        <v>46296</v>
      </c>
      <c r="F109" s="237">
        <v>0.89</v>
      </c>
      <c r="G109" s="238">
        <f t="shared" si="7"/>
        <v>2189.4</v>
      </c>
      <c r="H109" s="237">
        <v>2460</v>
      </c>
      <c r="I109" s="231"/>
    </row>
    <row r="110" spans="1:9" ht="15.95" customHeight="1">
      <c r="A110" s="232">
        <v>110</v>
      </c>
      <c r="B110" s="256" t="s">
        <v>175</v>
      </c>
      <c r="C110" s="250" t="s">
        <v>139</v>
      </c>
      <c r="D110" s="235"/>
      <c r="E110" s="236">
        <v>45658</v>
      </c>
      <c r="F110" s="237">
        <v>0.55640000000000001</v>
      </c>
      <c r="G110" s="237">
        <f t="shared" si="7"/>
        <v>5.5640000000000001</v>
      </c>
      <c r="H110" s="237">
        <v>10</v>
      </c>
      <c r="I110" s="231"/>
    </row>
    <row r="111" spans="1:9" ht="15.95" customHeight="1">
      <c r="A111" s="232">
        <v>111</v>
      </c>
      <c r="B111" s="256" t="s">
        <v>176</v>
      </c>
      <c r="C111" s="250" t="s">
        <v>139</v>
      </c>
      <c r="D111" s="235"/>
      <c r="E111" s="236">
        <v>46874</v>
      </c>
      <c r="F111" s="237">
        <v>1.65</v>
      </c>
      <c r="G111" s="237">
        <f t="shared" si="7"/>
        <v>7689</v>
      </c>
      <c r="H111" s="237">
        <v>4660</v>
      </c>
      <c r="I111" s="231"/>
    </row>
    <row r="112" spans="1:9" ht="15.95" customHeight="1">
      <c r="A112" s="232">
        <v>112</v>
      </c>
      <c r="B112" s="256" t="s">
        <v>177</v>
      </c>
      <c r="C112" s="250" t="s">
        <v>139</v>
      </c>
      <c r="D112" s="235"/>
      <c r="E112" s="236"/>
      <c r="F112" s="237">
        <v>11.984</v>
      </c>
      <c r="G112" s="238">
        <f t="shared" si="7"/>
        <v>3139.808</v>
      </c>
      <c r="H112" s="237">
        <v>262</v>
      </c>
      <c r="I112" s="231"/>
    </row>
    <row r="113" spans="1:12" ht="15.95" customHeight="1">
      <c r="A113" s="232">
        <v>113</v>
      </c>
      <c r="B113" s="256" t="s">
        <v>178</v>
      </c>
      <c r="C113" s="250" t="s">
        <v>139</v>
      </c>
      <c r="D113" s="235"/>
      <c r="E113" s="236">
        <v>45901</v>
      </c>
      <c r="F113" s="237">
        <v>4.05</v>
      </c>
      <c r="G113" s="238">
        <f t="shared" si="7"/>
        <v>1490.3999999999999</v>
      </c>
      <c r="H113" s="237">
        <v>368</v>
      </c>
      <c r="I113" s="231"/>
    </row>
    <row r="114" spans="1:12" ht="15.95" customHeight="1">
      <c r="A114" s="232">
        <v>114</v>
      </c>
      <c r="B114" s="256" t="s">
        <v>179</v>
      </c>
      <c r="C114" s="250" t="s">
        <v>139</v>
      </c>
      <c r="D114" s="235"/>
      <c r="E114" s="236">
        <v>45901</v>
      </c>
      <c r="F114" s="237">
        <v>4.05</v>
      </c>
      <c r="G114" s="238">
        <f t="shared" si="7"/>
        <v>1490.3999999999999</v>
      </c>
      <c r="H114" s="237">
        <v>368</v>
      </c>
      <c r="I114" s="231"/>
    </row>
    <row r="115" spans="1:12" ht="15.95" customHeight="1">
      <c r="A115" s="232">
        <v>115</v>
      </c>
      <c r="B115" s="256" t="s">
        <v>180</v>
      </c>
      <c r="C115" s="250" t="s">
        <v>20</v>
      </c>
      <c r="D115" s="235" t="s">
        <v>181</v>
      </c>
      <c r="E115" s="236">
        <v>46023</v>
      </c>
      <c r="F115" s="238">
        <v>750</v>
      </c>
      <c r="G115" s="238">
        <f t="shared" si="7"/>
        <v>2250</v>
      </c>
      <c r="H115" s="237">
        <v>3</v>
      </c>
      <c r="I115" s="231">
        <v>1100</v>
      </c>
    </row>
    <row r="116" spans="1:12" ht="31.5" customHeight="1">
      <c r="A116" s="232">
        <v>116</v>
      </c>
      <c r="B116" s="256" t="s">
        <v>182</v>
      </c>
      <c r="C116" s="250" t="s">
        <v>139</v>
      </c>
      <c r="D116" s="235" t="s">
        <v>144</v>
      </c>
      <c r="E116" s="236"/>
      <c r="F116" s="237">
        <v>3.1410999999999998</v>
      </c>
      <c r="G116" s="238">
        <f t="shared" si="7"/>
        <v>9341.6314000000002</v>
      </c>
      <c r="H116" s="237">
        <v>2974</v>
      </c>
      <c r="I116" s="231"/>
    </row>
    <row r="117" spans="1:12" ht="15.95" customHeight="1">
      <c r="A117" s="232">
        <v>117</v>
      </c>
      <c r="B117" s="256" t="s">
        <v>183</v>
      </c>
      <c r="C117" s="250" t="s">
        <v>139</v>
      </c>
      <c r="D117" s="235"/>
      <c r="E117" s="236"/>
      <c r="F117" s="237">
        <v>0.37</v>
      </c>
      <c r="G117" s="238">
        <f t="shared" si="7"/>
        <v>1850</v>
      </c>
      <c r="H117" s="237">
        <v>5000</v>
      </c>
      <c r="I117" s="231"/>
    </row>
    <row r="118" spans="1:12" ht="15.95" customHeight="1">
      <c r="A118" s="232">
        <v>118</v>
      </c>
      <c r="B118" s="258" t="s">
        <v>184</v>
      </c>
      <c r="C118" s="250" t="s">
        <v>139</v>
      </c>
      <c r="D118" s="235" t="s">
        <v>185</v>
      </c>
      <c r="E118" s="236">
        <v>45931</v>
      </c>
      <c r="F118" s="237">
        <v>360</v>
      </c>
      <c r="G118" s="238">
        <f t="shared" si="7"/>
        <v>2160</v>
      </c>
      <c r="H118" s="237">
        <v>6</v>
      </c>
      <c r="I118" s="231">
        <v>138</v>
      </c>
    </row>
    <row r="119" spans="1:12" ht="15.95" customHeight="1">
      <c r="A119" s="232">
        <v>119</v>
      </c>
      <c r="B119" s="256" t="s">
        <v>186</v>
      </c>
      <c r="C119" s="250" t="s">
        <v>139</v>
      </c>
      <c r="D119" s="235"/>
      <c r="E119" s="241">
        <v>45992</v>
      </c>
      <c r="F119" s="237">
        <v>369.15</v>
      </c>
      <c r="G119" s="238">
        <f t="shared" si="7"/>
        <v>369.15</v>
      </c>
      <c r="H119" s="237">
        <v>1</v>
      </c>
      <c r="I119" s="231"/>
    </row>
    <row r="120" spans="1:12" ht="15.95" customHeight="1">
      <c r="A120" s="232">
        <v>120</v>
      </c>
      <c r="B120" s="256" t="s">
        <v>187</v>
      </c>
      <c r="C120" s="250" t="s">
        <v>139</v>
      </c>
      <c r="D120" s="235"/>
      <c r="E120" s="241">
        <v>45809</v>
      </c>
      <c r="F120" s="237">
        <v>9478.06</v>
      </c>
      <c r="G120" s="238">
        <f t="shared" si="7"/>
        <v>9478.06</v>
      </c>
      <c r="H120" s="237">
        <v>1</v>
      </c>
      <c r="I120" s="231">
        <v>3</v>
      </c>
    </row>
    <row r="121" spans="1:12" ht="33" customHeight="1">
      <c r="A121" s="232">
        <v>121</v>
      </c>
      <c r="B121" s="256" t="s">
        <v>188</v>
      </c>
      <c r="C121" s="250" t="s">
        <v>139</v>
      </c>
      <c r="D121" s="235"/>
      <c r="E121" s="241">
        <v>45809</v>
      </c>
      <c r="F121" s="237">
        <v>7755.56</v>
      </c>
      <c r="G121" s="238">
        <f t="shared" si="7"/>
        <v>7755.56</v>
      </c>
      <c r="H121" s="237">
        <v>1</v>
      </c>
      <c r="I121" s="231">
        <v>5</v>
      </c>
    </row>
    <row r="122" spans="1:12" ht="15.75" customHeight="1">
      <c r="A122" s="232">
        <v>122</v>
      </c>
      <c r="B122" s="256" t="s">
        <v>189</v>
      </c>
      <c r="C122" s="250" t="s">
        <v>139</v>
      </c>
      <c r="D122" s="235"/>
      <c r="E122" s="241">
        <v>45748</v>
      </c>
      <c r="F122" s="237">
        <v>1507.63</v>
      </c>
      <c r="G122" s="238">
        <f t="shared" si="7"/>
        <v>9045.7800000000007</v>
      </c>
      <c r="H122" s="237">
        <v>6</v>
      </c>
      <c r="I122" s="231"/>
    </row>
    <row r="123" spans="1:12" ht="15">
      <c r="A123" s="232">
        <v>123</v>
      </c>
      <c r="B123" s="256" t="s">
        <v>190</v>
      </c>
      <c r="C123" s="250" t="s">
        <v>139</v>
      </c>
      <c r="D123" s="235"/>
      <c r="E123" s="236">
        <v>45870</v>
      </c>
      <c r="F123" s="238">
        <v>2314.41</v>
      </c>
      <c r="G123" s="238">
        <f t="shared" si="7"/>
        <v>9257.64</v>
      </c>
      <c r="H123" s="237">
        <v>4</v>
      </c>
      <c r="I123" s="231"/>
    </row>
    <row r="124" spans="1:12" ht="15">
      <c r="A124" s="232">
        <v>124</v>
      </c>
      <c r="B124" s="256" t="s">
        <v>191</v>
      </c>
      <c r="C124" s="250" t="s">
        <v>139</v>
      </c>
      <c r="D124" s="235"/>
      <c r="E124" s="236">
        <v>46266</v>
      </c>
      <c r="F124" s="245">
        <v>1551.5</v>
      </c>
      <c r="G124" s="237">
        <f t="shared" si="7"/>
        <v>13963.5</v>
      </c>
      <c r="H124" s="237">
        <v>9</v>
      </c>
      <c r="I124" s="231"/>
    </row>
    <row r="125" spans="1:12" ht="15.95" customHeight="1">
      <c r="A125" s="232">
        <v>125</v>
      </c>
      <c r="B125" s="256" t="s">
        <v>192</v>
      </c>
      <c r="C125" s="250" t="s">
        <v>139</v>
      </c>
      <c r="D125" s="235" t="s">
        <v>193</v>
      </c>
      <c r="E125" s="236">
        <v>46813</v>
      </c>
      <c r="F125" s="238">
        <v>124</v>
      </c>
      <c r="G125" s="238">
        <f t="shared" si="7"/>
        <v>248</v>
      </c>
      <c r="H125" s="237">
        <v>2</v>
      </c>
      <c r="I125" s="231">
        <v>2000</v>
      </c>
    </row>
    <row r="126" spans="1:12" ht="15.95" customHeight="1">
      <c r="A126" s="232">
        <v>126</v>
      </c>
      <c r="B126" s="256" t="s">
        <v>194</v>
      </c>
      <c r="C126" s="250" t="s">
        <v>139</v>
      </c>
      <c r="D126" s="235" t="s">
        <v>181</v>
      </c>
      <c r="E126" s="236">
        <v>46813</v>
      </c>
      <c r="F126" s="238">
        <v>153</v>
      </c>
      <c r="G126" s="238">
        <f t="shared" si="7"/>
        <v>612</v>
      </c>
      <c r="H126" s="237">
        <v>4</v>
      </c>
      <c r="I126" s="231">
        <v>2000</v>
      </c>
    </row>
    <row r="127" spans="1:12" ht="15.95" customHeight="1">
      <c r="A127" s="232">
        <v>127</v>
      </c>
      <c r="B127" s="256" t="s">
        <v>195</v>
      </c>
      <c r="C127" s="250" t="s">
        <v>139</v>
      </c>
      <c r="D127" s="235"/>
      <c r="E127" s="236">
        <v>46204</v>
      </c>
      <c r="F127" s="238">
        <v>172</v>
      </c>
      <c r="G127" s="238">
        <f t="shared" si="7"/>
        <v>860</v>
      </c>
      <c r="H127" s="237">
        <v>5</v>
      </c>
      <c r="I127" s="231"/>
    </row>
    <row r="128" spans="1:12" ht="15.95" customHeight="1">
      <c r="A128" s="232">
        <v>128</v>
      </c>
      <c r="B128" s="256" t="s">
        <v>196</v>
      </c>
      <c r="C128" s="250" t="s">
        <v>139</v>
      </c>
      <c r="D128" s="235" t="s">
        <v>197</v>
      </c>
      <c r="E128" s="236">
        <v>46054</v>
      </c>
      <c r="F128" s="238">
        <v>189</v>
      </c>
      <c r="G128" s="238">
        <f t="shared" si="7"/>
        <v>2457</v>
      </c>
      <c r="H128" s="237">
        <v>13</v>
      </c>
      <c r="I128" s="231"/>
      <c r="J128" s="112"/>
      <c r="K128" s="112"/>
      <c r="L128" s="112"/>
    </row>
    <row r="129" spans="1:9" ht="15.95" customHeight="1">
      <c r="A129" s="232">
        <v>129</v>
      </c>
      <c r="B129" s="256" t="s">
        <v>196</v>
      </c>
      <c r="C129" s="250" t="s">
        <v>139</v>
      </c>
      <c r="D129" s="235" t="s">
        <v>197</v>
      </c>
      <c r="E129" s="236">
        <v>46204</v>
      </c>
      <c r="F129" s="238">
        <v>212</v>
      </c>
      <c r="G129" s="238">
        <f t="shared" si="7"/>
        <v>5512</v>
      </c>
      <c r="H129" s="237">
        <v>26</v>
      </c>
      <c r="I129" s="231"/>
    </row>
    <row r="130" spans="1:9" ht="15.95" customHeight="1">
      <c r="A130" s="232">
        <v>130</v>
      </c>
      <c r="B130" s="256" t="s">
        <v>198</v>
      </c>
      <c r="C130" s="250" t="s">
        <v>139</v>
      </c>
      <c r="D130" s="235" t="s">
        <v>197</v>
      </c>
      <c r="E130" s="236">
        <v>45992</v>
      </c>
      <c r="F130" s="238">
        <v>212</v>
      </c>
      <c r="G130" s="238">
        <f t="shared" si="7"/>
        <v>5088</v>
      </c>
      <c r="H130" s="237">
        <v>24</v>
      </c>
      <c r="I130" s="231"/>
    </row>
    <row r="131" spans="1:9" ht="15.95" customHeight="1">
      <c r="A131" s="232">
        <v>131</v>
      </c>
      <c r="B131" s="256" t="s">
        <v>199</v>
      </c>
      <c r="C131" s="250" t="s">
        <v>139</v>
      </c>
      <c r="D131" s="235" t="s">
        <v>197</v>
      </c>
      <c r="E131" s="236">
        <v>46082</v>
      </c>
      <c r="F131" s="238">
        <v>344</v>
      </c>
      <c r="G131" s="238">
        <f t="shared" si="7"/>
        <v>4816</v>
      </c>
      <c r="H131" s="237">
        <v>14</v>
      </c>
      <c r="I131" s="231"/>
    </row>
    <row r="132" spans="1:9" ht="15.95" customHeight="1">
      <c r="A132" s="232">
        <v>132</v>
      </c>
      <c r="B132" s="256" t="s">
        <v>200</v>
      </c>
      <c r="C132" s="250" t="s">
        <v>139</v>
      </c>
      <c r="D132" s="235" t="s">
        <v>197</v>
      </c>
      <c r="E132" s="236">
        <v>46082</v>
      </c>
      <c r="F132" s="238">
        <v>299</v>
      </c>
      <c r="G132" s="238">
        <f t="shared" si="7"/>
        <v>4784</v>
      </c>
      <c r="H132" s="237">
        <v>16</v>
      </c>
      <c r="I132" s="231"/>
    </row>
    <row r="133" spans="1:9" ht="15.95" customHeight="1">
      <c r="A133" s="232">
        <v>133</v>
      </c>
      <c r="B133" s="256" t="s">
        <v>201</v>
      </c>
      <c r="C133" s="250"/>
      <c r="D133" s="235" t="s">
        <v>197</v>
      </c>
      <c r="E133" s="236">
        <v>46082</v>
      </c>
      <c r="F133" s="238">
        <v>299</v>
      </c>
      <c r="G133" s="238">
        <f t="shared" si="7"/>
        <v>1495</v>
      </c>
      <c r="H133" s="237">
        <v>5</v>
      </c>
      <c r="I133" s="231"/>
    </row>
    <row r="134" spans="1:9" ht="15.95" customHeight="1">
      <c r="A134" s="232">
        <v>134</v>
      </c>
      <c r="B134" s="256" t="s">
        <v>202</v>
      </c>
      <c r="C134" s="250" t="s">
        <v>139</v>
      </c>
      <c r="D134" s="235"/>
      <c r="E134" s="236">
        <v>46054</v>
      </c>
      <c r="F134" s="237">
        <v>224</v>
      </c>
      <c r="G134" s="237">
        <f t="shared" si="7"/>
        <v>1568</v>
      </c>
      <c r="H134" s="237">
        <v>7</v>
      </c>
      <c r="I134" s="231"/>
    </row>
    <row r="135" spans="1:9" ht="15.95" customHeight="1">
      <c r="A135" s="232">
        <v>135</v>
      </c>
      <c r="B135" s="256" t="s">
        <v>203</v>
      </c>
      <c r="C135" s="250" t="s">
        <v>139</v>
      </c>
      <c r="D135" s="235"/>
      <c r="E135" s="236">
        <v>45901</v>
      </c>
      <c r="F135" s="237">
        <v>224</v>
      </c>
      <c r="G135" s="237">
        <f t="shared" si="7"/>
        <v>2688</v>
      </c>
      <c r="H135" s="237">
        <v>12</v>
      </c>
      <c r="I135" s="231"/>
    </row>
    <row r="136" spans="1:9" ht="15.95" customHeight="1">
      <c r="A136" s="232">
        <v>136</v>
      </c>
      <c r="B136" s="256" t="s">
        <v>204</v>
      </c>
      <c r="C136" s="250" t="s">
        <v>139</v>
      </c>
      <c r="D136" s="250" t="s">
        <v>197</v>
      </c>
      <c r="E136" s="236">
        <v>46023</v>
      </c>
      <c r="F136" s="238">
        <v>90</v>
      </c>
      <c r="G136" s="238">
        <f t="shared" si="7"/>
        <v>2340</v>
      </c>
      <c r="H136" s="237">
        <v>26</v>
      </c>
      <c r="I136" s="231"/>
    </row>
    <row r="137" spans="1:9" ht="22.5" customHeight="1">
      <c r="A137" s="232"/>
      <c r="B137" s="259" t="s">
        <v>205</v>
      </c>
      <c r="C137" s="260"/>
      <c r="D137" s="260"/>
      <c r="E137" s="260"/>
      <c r="F137" s="260"/>
      <c r="G137" s="260"/>
      <c r="H137" s="260"/>
      <c r="I137" s="231"/>
    </row>
    <row r="138" spans="1:9" ht="31.5" customHeight="1">
      <c r="A138" s="232">
        <v>1</v>
      </c>
      <c r="B138" s="261" t="s">
        <v>206</v>
      </c>
      <c r="C138" s="250" t="s">
        <v>207</v>
      </c>
      <c r="D138" s="250"/>
      <c r="E138" s="236">
        <v>45689</v>
      </c>
      <c r="F138" s="245">
        <v>1</v>
      </c>
      <c r="G138" s="238">
        <f t="shared" ref="G138:G154" si="8">F138*H138</f>
        <v>9</v>
      </c>
      <c r="H138" s="237">
        <v>9</v>
      </c>
      <c r="I138" s="231"/>
    </row>
    <row r="139" spans="1:9" ht="18.75" customHeight="1">
      <c r="A139" s="232">
        <v>2</v>
      </c>
      <c r="B139" s="261" t="s">
        <v>208</v>
      </c>
      <c r="C139" s="250" t="s">
        <v>207</v>
      </c>
      <c r="D139" s="250"/>
      <c r="E139" s="241">
        <v>46174</v>
      </c>
      <c r="F139" s="262">
        <v>93.84</v>
      </c>
      <c r="G139" s="238">
        <f t="shared" si="8"/>
        <v>4598.16</v>
      </c>
      <c r="H139" s="237">
        <v>49</v>
      </c>
      <c r="I139" s="231"/>
    </row>
    <row r="140" spans="1:9" ht="69" customHeight="1">
      <c r="A140" s="232">
        <v>3</v>
      </c>
      <c r="B140" s="263" t="s">
        <v>209</v>
      </c>
      <c r="C140" s="250" t="s">
        <v>207</v>
      </c>
      <c r="D140" s="250"/>
      <c r="E140" s="241">
        <v>46023</v>
      </c>
      <c r="F140" s="262">
        <v>83.76</v>
      </c>
      <c r="G140" s="238">
        <f t="shared" si="8"/>
        <v>837.6</v>
      </c>
      <c r="H140" s="237">
        <v>10</v>
      </c>
      <c r="I140" s="231"/>
    </row>
    <row r="141" spans="1:9" ht="42.75" customHeight="1">
      <c r="A141" s="232">
        <v>4</v>
      </c>
      <c r="B141" s="263" t="s">
        <v>212</v>
      </c>
      <c r="C141" s="250" t="s">
        <v>207</v>
      </c>
      <c r="D141" s="250"/>
      <c r="E141" s="241">
        <v>45778</v>
      </c>
      <c r="F141" s="262">
        <v>7.2245799999999996</v>
      </c>
      <c r="G141" s="238">
        <f t="shared" si="8"/>
        <v>650.21219999999994</v>
      </c>
      <c r="H141" s="237">
        <v>90</v>
      </c>
      <c r="I141" s="231"/>
    </row>
    <row r="142" spans="1:9" ht="31.5" customHeight="1">
      <c r="A142" s="232">
        <v>5</v>
      </c>
      <c r="B142" s="261" t="s">
        <v>213</v>
      </c>
      <c r="C142" s="250" t="s">
        <v>207</v>
      </c>
      <c r="D142" s="250"/>
      <c r="E142" s="241">
        <v>46174</v>
      </c>
      <c r="F142" s="262">
        <v>165.97</v>
      </c>
      <c r="G142" s="238">
        <f t="shared" si="8"/>
        <v>11617.9</v>
      </c>
      <c r="H142" s="237">
        <v>70</v>
      </c>
      <c r="I142" s="231"/>
    </row>
    <row r="143" spans="1:9" ht="42" customHeight="1">
      <c r="A143" s="232">
        <v>6</v>
      </c>
      <c r="B143" s="261" t="s">
        <v>214</v>
      </c>
      <c r="C143" s="250" t="s">
        <v>207</v>
      </c>
      <c r="D143" s="250"/>
      <c r="E143" s="236">
        <v>45809</v>
      </c>
      <c r="F143" s="237">
        <v>35.29</v>
      </c>
      <c r="G143" s="238">
        <f t="shared" si="8"/>
        <v>705.8</v>
      </c>
      <c r="H143" s="237">
        <v>20</v>
      </c>
      <c r="I143" s="231"/>
    </row>
    <row r="144" spans="1:9" ht="43.5" customHeight="1">
      <c r="A144" s="232">
        <v>7</v>
      </c>
      <c r="B144" s="263" t="s">
        <v>215</v>
      </c>
      <c r="C144" s="250" t="s">
        <v>207</v>
      </c>
      <c r="D144" s="250"/>
      <c r="E144" s="236">
        <v>45778</v>
      </c>
      <c r="F144" s="237">
        <v>7.2245600000000003</v>
      </c>
      <c r="G144" s="238">
        <f t="shared" si="8"/>
        <v>722.45600000000002</v>
      </c>
      <c r="H144" s="237">
        <v>100</v>
      </c>
      <c r="I144" s="231"/>
    </row>
    <row r="145" spans="1:9" ht="29.25" customHeight="1">
      <c r="A145" s="232">
        <v>8</v>
      </c>
      <c r="B145" s="261" t="s">
        <v>216</v>
      </c>
      <c r="C145" s="250" t="s">
        <v>207</v>
      </c>
      <c r="D145" s="250"/>
      <c r="E145" s="236">
        <v>46143</v>
      </c>
      <c r="F145" s="237">
        <v>53.9</v>
      </c>
      <c r="G145" s="238">
        <f t="shared" si="8"/>
        <v>539</v>
      </c>
      <c r="H145" s="237">
        <v>10</v>
      </c>
      <c r="I145" s="231"/>
    </row>
    <row r="146" spans="1:9" ht="31.5" customHeight="1">
      <c r="A146" s="232">
        <v>9</v>
      </c>
      <c r="B146" s="261" t="s">
        <v>216</v>
      </c>
      <c r="C146" s="250" t="s">
        <v>207</v>
      </c>
      <c r="D146" s="250"/>
      <c r="E146" s="236">
        <v>46143</v>
      </c>
      <c r="F146" s="237">
        <v>53.9</v>
      </c>
      <c r="G146" s="238">
        <f t="shared" si="8"/>
        <v>1078</v>
      </c>
      <c r="H146" s="237">
        <v>20</v>
      </c>
      <c r="I146" s="231"/>
    </row>
    <row r="147" spans="1:9" ht="30" customHeight="1">
      <c r="A147" s="232">
        <v>10</v>
      </c>
      <c r="B147" s="263" t="s">
        <v>217</v>
      </c>
      <c r="C147" s="250" t="s">
        <v>207</v>
      </c>
      <c r="D147" s="250"/>
      <c r="E147" s="236">
        <v>46296</v>
      </c>
      <c r="F147" s="237">
        <v>165.97</v>
      </c>
      <c r="G147" s="238">
        <f t="shared" si="8"/>
        <v>11617.9</v>
      </c>
      <c r="H147" s="237">
        <v>70</v>
      </c>
      <c r="I147" s="231"/>
    </row>
    <row r="148" spans="1:9" ht="31.5" customHeight="1">
      <c r="A148" s="232">
        <v>11</v>
      </c>
      <c r="B148" s="261" t="s">
        <v>219</v>
      </c>
      <c r="C148" s="250" t="s">
        <v>207</v>
      </c>
      <c r="D148" s="250"/>
      <c r="E148" s="236">
        <v>45717</v>
      </c>
      <c r="F148" s="238">
        <v>234</v>
      </c>
      <c r="G148" s="238">
        <f t="shared" si="8"/>
        <v>6318</v>
      </c>
      <c r="H148" s="237">
        <v>27</v>
      </c>
      <c r="I148" s="231"/>
    </row>
    <row r="149" spans="1:9" ht="29.25" customHeight="1">
      <c r="A149" s="232">
        <v>12</v>
      </c>
      <c r="B149" s="261" t="s">
        <v>220</v>
      </c>
      <c r="C149" s="250" t="s">
        <v>27</v>
      </c>
      <c r="D149" s="250"/>
      <c r="E149" s="236">
        <v>46235</v>
      </c>
      <c r="F149" s="237">
        <v>124.0107</v>
      </c>
      <c r="G149" s="238">
        <f t="shared" si="8"/>
        <v>3348.2889</v>
      </c>
      <c r="H149" s="237">
        <v>27</v>
      </c>
      <c r="I149" s="231"/>
    </row>
    <row r="150" spans="1:9" ht="41.25" customHeight="1">
      <c r="A150" s="232">
        <v>13</v>
      </c>
      <c r="B150" s="261" t="s">
        <v>221</v>
      </c>
      <c r="C150" s="250" t="s">
        <v>27</v>
      </c>
      <c r="D150" s="250"/>
      <c r="E150" s="236">
        <v>46447</v>
      </c>
      <c r="F150" s="237">
        <v>49.49727</v>
      </c>
      <c r="G150" s="238">
        <f t="shared" si="8"/>
        <v>148.49180999999999</v>
      </c>
      <c r="H150" s="237">
        <v>3</v>
      </c>
      <c r="I150" s="231">
        <v>30</v>
      </c>
    </row>
    <row r="151" spans="1:9" ht="42.75" customHeight="1">
      <c r="A151" s="232">
        <v>14</v>
      </c>
      <c r="B151" s="263" t="s">
        <v>215</v>
      </c>
      <c r="C151" s="250" t="s">
        <v>207</v>
      </c>
      <c r="D151" s="250"/>
      <c r="E151" s="236">
        <v>45717</v>
      </c>
      <c r="F151" s="237">
        <v>7.2245699999999999</v>
      </c>
      <c r="G151" s="238">
        <f t="shared" si="8"/>
        <v>650.21129999999994</v>
      </c>
      <c r="H151" s="237">
        <v>90</v>
      </c>
      <c r="I151" s="231"/>
    </row>
    <row r="152" spans="1:9" ht="30.75" customHeight="1">
      <c r="A152" s="232">
        <v>15</v>
      </c>
      <c r="B152" s="263" t="s">
        <v>222</v>
      </c>
      <c r="C152" s="250" t="s">
        <v>207</v>
      </c>
      <c r="D152" s="250"/>
      <c r="E152" s="236">
        <v>46447</v>
      </c>
      <c r="F152" s="238">
        <v>63</v>
      </c>
      <c r="G152" s="238">
        <f t="shared" si="8"/>
        <v>0</v>
      </c>
      <c r="H152" s="237">
        <v>0</v>
      </c>
      <c r="I152" s="231">
        <v>0</v>
      </c>
    </row>
    <row r="153" spans="1:9" ht="70.5" customHeight="1">
      <c r="A153" s="232">
        <v>16</v>
      </c>
      <c r="B153" s="263" t="s">
        <v>223</v>
      </c>
      <c r="C153" s="250" t="s">
        <v>27</v>
      </c>
      <c r="D153" s="250"/>
      <c r="E153" s="236">
        <v>46419</v>
      </c>
      <c r="F153" s="238">
        <v>47.498109999999997</v>
      </c>
      <c r="G153" s="238">
        <f t="shared" si="8"/>
        <v>2374.9054999999998</v>
      </c>
      <c r="H153" s="237">
        <v>50</v>
      </c>
      <c r="I153" s="231"/>
    </row>
    <row r="154" spans="1:9" ht="34.5" customHeight="1">
      <c r="A154" s="232">
        <v>17</v>
      </c>
      <c r="B154" s="261" t="s">
        <v>224</v>
      </c>
      <c r="C154" s="250" t="s">
        <v>207</v>
      </c>
      <c r="D154" s="250"/>
      <c r="E154" s="236">
        <v>45717</v>
      </c>
      <c r="F154" s="264">
        <v>262.73291999999998</v>
      </c>
      <c r="G154" s="238">
        <f t="shared" si="8"/>
        <v>0</v>
      </c>
      <c r="H154" s="237">
        <v>0</v>
      </c>
      <c r="I154" s="231"/>
    </row>
    <row r="155" spans="1:9" ht="22.5" customHeight="1">
      <c r="A155" s="232">
        <v>18</v>
      </c>
      <c r="B155" s="261" t="s">
        <v>225</v>
      </c>
      <c r="C155" s="250" t="s">
        <v>139</v>
      </c>
      <c r="D155" s="250"/>
      <c r="E155" s="235"/>
      <c r="F155" s="264"/>
      <c r="G155" s="238">
        <f t="shared" ref="G155:G157" si="9">H155*F155</f>
        <v>0</v>
      </c>
      <c r="H155" s="237">
        <v>200</v>
      </c>
      <c r="I155" s="231"/>
    </row>
    <row r="156" spans="1:9" ht="26.25">
      <c r="A156" s="232">
        <v>19</v>
      </c>
      <c r="B156" s="261" t="s">
        <v>226</v>
      </c>
      <c r="C156" s="250" t="s">
        <v>139</v>
      </c>
      <c r="D156" s="250"/>
      <c r="E156" s="236">
        <v>46054</v>
      </c>
      <c r="F156" s="265">
        <v>2.61</v>
      </c>
      <c r="G156" s="238">
        <f t="shared" si="9"/>
        <v>1044</v>
      </c>
      <c r="H156" s="237">
        <v>400</v>
      </c>
      <c r="I156" s="231"/>
    </row>
    <row r="157" spans="1:9" ht="30" customHeight="1">
      <c r="A157" s="232">
        <v>20</v>
      </c>
      <c r="B157" s="229" t="s">
        <v>227</v>
      </c>
      <c r="C157" s="250"/>
      <c r="D157" s="250"/>
      <c r="E157" s="236">
        <v>46204</v>
      </c>
      <c r="F157" s="265">
        <v>0</v>
      </c>
      <c r="G157" s="238">
        <f t="shared" si="9"/>
        <v>0</v>
      </c>
      <c r="H157" s="237">
        <v>770</v>
      </c>
      <c r="I157" s="231"/>
    </row>
    <row r="158" spans="1:9" ht="29.25" customHeight="1">
      <c r="A158" s="232">
        <v>21</v>
      </c>
      <c r="B158" s="261" t="s">
        <v>228</v>
      </c>
      <c r="C158" s="250" t="s">
        <v>139</v>
      </c>
      <c r="D158" s="266"/>
      <c r="E158" s="236">
        <v>46054</v>
      </c>
      <c r="F158" s="264">
        <v>2.61</v>
      </c>
      <c r="G158" s="238">
        <f t="shared" ref="G158:G161" si="10">F158*H158</f>
        <v>3445.2</v>
      </c>
      <c r="H158" s="237">
        <v>1320</v>
      </c>
      <c r="I158" s="231"/>
    </row>
    <row r="159" spans="1:9" ht="28.5" customHeight="1">
      <c r="A159" s="232">
        <v>22</v>
      </c>
      <c r="B159" s="261" t="s">
        <v>229</v>
      </c>
      <c r="C159" s="250" t="s">
        <v>139</v>
      </c>
      <c r="D159" s="266"/>
      <c r="E159" s="236">
        <v>46204</v>
      </c>
      <c r="F159" s="264">
        <v>0</v>
      </c>
      <c r="G159" s="238">
        <f t="shared" si="10"/>
        <v>0</v>
      </c>
      <c r="H159" s="237">
        <v>199</v>
      </c>
      <c r="I159" s="231"/>
    </row>
    <row r="160" spans="1:9" ht="29.25" customHeight="1">
      <c r="A160" s="232">
        <v>23</v>
      </c>
      <c r="B160" s="261" t="s">
        <v>230</v>
      </c>
      <c r="C160" s="250" t="s">
        <v>139</v>
      </c>
      <c r="D160" s="250"/>
      <c r="E160" s="236">
        <v>46296</v>
      </c>
      <c r="F160" s="237">
        <v>1.31</v>
      </c>
      <c r="G160" s="238">
        <f t="shared" si="10"/>
        <v>7860</v>
      </c>
      <c r="H160" s="237">
        <v>6000</v>
      </c>
      <c r="I160" s="231"/>
    </row>
    <row r="161" spans="1:11" ht="28.5" customHeight="1">
      <c r="A161" s="232">
        <v>24</v>
      </c>
      <c r="B161" s="261" t="s">
        <v>232</v>
      </c>
      <c r="C161" s="250" t="s">
        <v>139</v>
      </c>
      <c r="D161" s="250"/>
      <c r="E161" s="236">
        <v>46508</v>
      </c>
      <c r="F161" s="237">
        <v>1.46</v>
      </c>
      <c r="G161" s="238">
        <f t="shared" si="10"/>
        <v>438</v>
      </c>
      <c r="H161" s="237">
        <v>300</v>
      </c>
      <c r="I161" s="231"/>
    </row>
    <row r="162" spans="1:11" ht="26.25">
      <c r="A162" s="232">
        <v>25</v>
      </c>
      <c r="B162" s="261" t="s">
        <v>233</v>
      </c>
      <c r="C162" s="250" t="s">
        <v>139</v>
      </c>
      <c r="D162" s="250"/>
      <c r="E162" s="236"/>
      <c r="F162" s="238">
        <v>948</v>
      </c>
      <c r="G162" s="238">
        <f t="shared" ref="G162:G165" si="11">H162*F162</f>
        <v>3792</v>
      </c>
      <c r="H162" s="237">
        <v>4</v>
      </c>
      <c r="I162" s="231"/>
    </row>
    <row r="163" spans="1:11" ht="15.75" customHeight="1">
      <c r="A163" s="232">
        <v>26</v>
      </c>
      <c r="B163" s="256" t="s">
        <v>234</v>
      </c>
      <c r="C163" s="250" t="s">
        <v>20</v>
      </c>
      <c r="D163" s="250"/>
      <c r="E163" s="236">
        <v>46388</v>
      </c>
      <c r="F163" s="237">
        <v>1</v>
      </c>
      <c r="G163" s="238">
        <f t="shared" si="11"/>
        <v>63</v>
      </c>
      <c r="H163" s="237">
        <v>63</v>
      </c>
      <c r="I163" s="231">
        <v>3150</v>
      </c>
    </row>
    <row r="164" spans="1:11" ht="16.5" customHeight="1">
      <c r="A164" s="232">
        <v>27</v>
      </c>
      <c r="B164" s="256" t="s">
        <v>235</v>
      </c>
      <c r="C164" s="250" t="s">
        <v>27</v>
      </c>
      <c r="D164" s="266"/>
      <c r="E164" s="241">
        <v>46419</v>
      </c>
      <c r="F164" s="237">
        <v>25.79</v>
      </c>
      <c r="G164" s="238">
        <f t="shared" si="11"/>
        <v>1031.5999999999999</v>
      </c>
      <c r="H164" s="237">
        <v>40</v>
      </c>
      <c r="I164" s="231"/>
    </row>
    <row r="165" spans="1:11" ht="32.25" customHeight="1">
      <c r="A165" s="232">
        <v>28</v>
      </c>
      <c r="B165" s="257" t="s">
        <v>236</v>
      </c>
      <c r="C165" s="266" t="s">
        <v>139</v>
      </c>
      <c r="D165" s="266"/>
      <c r="E165" s="267">
        <v>45931</v>
      </c>
      <c r="F165" s="268">
        <v>42.55</v>
      </c>
      <c r="G165" s="238">
        <f t="shared" si="11"/>
        <v>2084.9499999999998</v>
      </c>
      <c r="H165" s="264">
        <v>49</v>
      </c>
      <c r="I165" s="231"/>
      <c r="J165" s="32"/>
      <c r="K165" s="64"/>
    </row>
    <row r="166" spans="1:11" ht="15.95" customHeight="1">
      <c r="A166" s="232">
        <v>29</v>
      </c>
      <c r="B166" s="258" t="s">
        <v>237</v>
      </c>
      <c r="C166" s="266" t="s">
        <v>139</v>
      </c>
      <c r="D166" s="266"/>
      <c r="E166" s="247" t="s">
        <v>238</v>
      </c>
      <c r="F166" s="268">
        <v>30</v>
      </c>
      <c r="G166" s="238">
        <f t="shared" ref="G166:G176" si="12">F166*H166</f>
        <v>60</v>
      </c>
      <c r="H166" s="264">
        <v>2</v>
      </c>
      <c r="I166" s="264"/>
      <c r="J166" s="32"/>
      <c r="K166" s="64"/>
    </row>
    <row r="167" spans="1:11" ht="15.95" customHeight="1">
      <c r="A167" s="232">
        <v>30</v>
      </c>
      <c r="B167" s="269" t="s">
        <v>239</v>
      </c>
      <c r="C167" s="266" t="s">
        <v>139</v>
      </c>
      <c r="D167" s="266"/>
      <c r="E167" s="270">
        <v>46296</v>
      </c>
      <c r="F167" s="268">
        <v>30</v>
      </c>
      <c r="G167" s="238">
        <f t="shared" si="12"/>
        <v>150</v>
      </c>
      <c r="H167" s="264">
        <v>5</v>
      </c>
      <c r="I167" s="264"/>
      <c r="J167" s="32"/>
      <c r="K167" s="64"/>
    </row>
    <row r="168" spans="1:11" ht="15.95" customHeight="1">
      <c r="A168" s="232">
        <v>31</v>
      </c>
      <c r="B168" s="269" t="s">
        <v>240</v>
      </c>
      <c r="C168" s="266" t="s">
        <v>139</v>
      </c>
      <c r="D168" s="266"/>
      <c r="E168" s="270">
        <v>45992</v>
      </c>
      <c r="F168" s="268">
        <v>100</v>
      </c>
      <c r="G168" s="238">
        <f t="shared" si="12"/>
        <v>1000</v>
      </c>
      <c r="H168" s="264">
        <v>10</v>
      </c>
      <c r="I168" s="264"/>
      <c r="J168" s="32"/>
      <c r="K168" s="64"/>
    </row>
    <row r="169" spans="1:11" ht="15.95" customHeight="1">
      <c r="A169" s="232">
        <v>32</v>
      </c>
      <c r="B169" s="269" t="s">
        <v>241</v>
      </c>
      <c r="C169" s="266" t="s">
        <v>20</v>
      </c>
      <c r="D169" s="266" t="s">
        <v>144</v>
      </c>
      <c r="E169" s="270">
        <v>47696</v>
      </c>
      <c r="F169" s="268">
        <v>10</v>
      </c>
      <c r="G169" s="238">
        <f t="shared" si="12"/>
        <v>20</v>
      </c>
      <c r="H169" s="264">
        <v>2</v>
      </c>
      <c r="I169" s="231"/>
      <c r="J169" s="32"/>
      <c r="K169" s="64"/>
    </row>
    <row r="170" spans="1:11" ht="30" customHeight="1">
      <c r="A170" s="232">
        <v>33</v>
      </c>
      <c r="B170" s="271" t="s">
        <v>242</v>
      </c>
      <c r="C170" s="266" t="s">
        <v>139</v>
      </c>
      <c r="D170" s="266"/>
      <c r="E170" s="272">
        <v>46082</v>
      </c>
      <c r="F170" s="268">
        <v>30.220400000000001</v>
      </c>
      <c r="G170" s="238">
        <f t="shared" si="12"/>
        <v>211.5428</v>
      </c>
      <c r="H170" s="264">
        <v>7</v>
      </c>
      <c r="I170" s="231"/>
      <c r="J170" s="32"/>
      <c r="K170" s="64"/>
    </row>
    <row r="171" spans="1:11" ht="31.5" customHeight="1">
      <c r="A171" s="232">
        <v>34</v>
      </c>
      <c r="B171" s="271" t="s">
        <v>243</v>
      </c>
      <c r="C171" s="266" t="s">
        <v>139</v>
      </c>
      <c r="D171" s="266"/>
      <c r="E171" s="272">
        <v>45931</v>
      </c>
      <c r="F171" s="268">
        <v>40.404000000000003</v>
      </c>
      <c r="G171" s="238">
        <f t="shared" si="12"/>
        <v>40.404000000000003</v>
      </c>
      <c r="H171" s="264">
        <v>1</v>
      </c>
      <c r="I171" s="231"/>
      <c r="J171" s="32"/>
      <c r="K171" s="64"/>
    </row>
    <row r="172" spans="1:11" ht="45.75" customHeight="1">
      <c r="A172" s="232">
        <v>35</v>
      </c>
      <c r="B172" s="271" t="s">
        <v>244</v>
      </c>
      <c r="C172" s="266" t="s">
        <v>245</v>
      </c>
      <c r="D172" s="266"/>
      <c r="E172" s="272">
        <v>46113</v>
      </c>
      <c r="F172" s="268">
        <v>774.15250000000003</v>
      </c>
      <c r="G172" s="238">
        <f t="shared" si="12"/>
        <v>774.15250000000003</v>
      </c>
      <c r="H172" s="264">
        <v>1</v>
      </c>
      <c r="I172" s="231">
        <v>19</v>
      </c>
      <c r="J172" s="32"/>
      <c r="K172" s="64"/>
    </row>
    <row r="173" spans="1:11" ht="30">
      <c r="A173" s="232">
        <v>36</v>
      </c>
      <c r="B173" s="271" t="s">
        <v>246</v>
      </c>
      <c r="C173" s="266" t="s">
        <v>139</v>
      </c>
      <c r="D173" s="266"/>
      <c r="E173" s="272">
        <v>46054</v>
      </c>
      <c r="F173" s="268">
        <v>41.60051</v>
      </c>
      <c r="G173" s="238">
        <f t="shared" si="12"/>
        <v>540.80663000000004</v>
      </c>
      <c r="H173" s="264">
        <v>13</v>
      </c>
      <c r="I173" s="231"/>
      <c r="J173" s="32"/>
      <c r="K173" s="64"/>
    </row>
    <row r="174" spans="1:11" ht="30" customHeight="1">
      <c r="A174" s="232">
        <v>37</v>
      </c>
      <c r="B174" s="271" t="s">
        <v>247</v>
      </c>
      <c r="C174" s="266" t="s">
        <v>139</v>
      </c>
      <c r="D174" s="266"/>
      <c r="E174" s="272">
        <v>45992</v>
      </c>
      <c r="F174" s="268">
        <v>31.228400000000001</v>
      </c>
      <c r="G174" s="238">
        <f t="shared" si="12"/>
        <v>312.28399999999999</v>
      </c>
      <c r="H174" s="264">
        <v>10</v>
      </c>
      <c r="I174" s="231"/>
      <c r="J174" s="32"/>
      <c r="K174" s="64"/>
    </row>
    <row r="175" spans="1:11" ht="35.25" customHeight="1">
      <c r="A175" s="232">
        <v>38</v>
      </c>
      <c r="B175" s="271" t="s">
        <v>248</v>
      </c>
      <c r="C175" s="266" t="s">
        <v>139</v>
      </c>
      <c r="D175" s="266"/>
      <c r="E175" s="272">
        <v>45962</v>
      </c>
      <c r="F175" s="268">
        <v>11</v>
      </c>
      <c r="G175" s="238">
        <f t="shared" si="12"/>
        <v>1342</v>
      </c>
      <c r="H175" s="264">
        <v>122</v>
      </c>
      <c r="I175" s="231"/>
      <c r="J175" s="32"/>
      <c r="K175" s="64"/>
    </row>
    <row r="176" spans="1:11" ht="33.75" customHeight="1">
      <c r="A176" s="232">
        <v>39</v>
      </c>
      <c r="B176" s="271" t="s">
        <v>249</v>
      </c>
      <c r="C176" s="266" t="s">
        <v>139</v>
      </c>
      <c r="D176" s="266"/>
      <c r="E176" s="272">
        <v>45962</v>
      </c>
      <c r="F176" s="268">
        <v>10.5</v>
      </c>
      <c r="G176" s="238">
        <f t="shared" si="12"/>
        <v>1281</v>
      </c>
      <c r="H176" s="264">
        <v>122</v>
      </c>
      <c r="I176" s="231"/>
      <c r="J176" s="32"/>
      <c r="K176" s="64"/>
    </row>
    <row r="177" spans="1:11" ht="15.75" customHeight="1">
      <c r="A177" s="232">
        <v>40</v>
      </c>
      <c r="B177" s="257" t="s">
        <v>251</v>
      </c>
      <c r="C177" s="266" t="s">
        <v>139</v>
      </c>
      <c r="D177" s="266"/>
      <c r="E177" s="266"/>
      <c r="F177" s="268">
        <v>65</v>
      </c>
      <c r="G177" s="238">
        <f t="shared" ref="G177:G178" si="13">H177*F177</f>
        <v>1300</v>
      </c>
      <c r="H177" s="264">
        <v>20</v>
      </c>
      <c r="I177" s="231"/>
      <c r="J177" s="32"/>
      <c r="K177" s="64"/>
    </row>
    <row r="178" spans="1:11" ht="18.75" customHeight="1">
      <c r="A178" s="232">
        <v>41</v>
      </c>
      <c r="B178" s="257" t="s">
        <v>252</v>
      </c>
      <c r="C178" s="266" t="s">
        <v>139</v>
      </c>
      <c r="D178" s="266"/>
      <c r="E178" s="266"/>
      <c r="F178" s="268">
        <v>150</v>
      </c>
      <c r="G178" s="238">
        <f t="shared" si="13"/>
        <v>1500</v>
      </c>
      <c r="H178" s="264">
        <v>10</v>
      </c>
      <c r="I178" s="231"/>
      <c r="J178" s="32"/>
      <c r="K178" s="64"/>
    </row>
    <row r="179" spans="1:11" ht="24" customHeight="1">
      <c r="A179" s="232"/>
      <c r="B179" s="273" t="s">
        <v>253</v>
      </c>
      <c r="C179" s="260"/>
      <c r="D179" s="260"/>
      <c r="E179" s="260"/>
      <c r="F179" s="260"/>
      <c r="G179" s="274"/>
      <c r="H179" s="264"/>
      <c r="I179" s="275"/>
      <c r="J179" s="32"/>
      <c r="K179" s="64"/>
    </row>
    <row r="180" spans="1:11" ht="15">
      <c r="A180" s="276">
        <v>1</v>
      </c>
      <c r="B180" s="277" t="s">
        <v>289</v>
      </c>
      <c r="C180" s="278" t="s">
        <v>139</v>
      </c>
      <c r="D180" s="279"/>
      <c r="E180" s="280">
        <v>45839</v>
      </c>
      <c r="F180" s="238">
        <v>150</v>
      </c>
      <c r="G180" s="238">
        <f>H180*F180</f>
        <v>92400</v>
      </c>
      <c r="H180" s="237">
        <v>616</v>
      </c>
      <c r="I180" s="231"/>
    </row>
    <row r="181" spans="1:11" ht="15">
      <c r="A181" s="281">
        <v>2</v>
      </c>
      <c r="B181" s="277" t="s">
        <v>255</v>
      </c>
      <c r="C181" s="282" t="s">
        <v>139</v>
      </c>
      <c r="D181" s="279" t="s">
        <v>256</v>
      </c>
      <c r="E181" s="280">
        <v>45748</v>
      </c>
      <c r="F181" s="238">
        <v>300</v>
      </c>
      <c r="G181" s="238">
        <f t="shared" ref="G181:G196" si="14">F181*H181</f>
        <v>16500</v>
      </c>
      <c r="H181" s="237">
        <v>55</v>
      </c>
      <c r="I181" s="231"/>
    </row>
    <row r="182" spans="1:11" ht="15.95" customHeight="1">
      <c r="A182" s="283">
        <v>3</v>
      </c>
      <c r="B182" s="284" t="s">
        <v>257</v>
      </c>
      <c r="C182" s="285" t="s">
        <v>20</v>
      </c>
      <c r="D182" s="279" t="s">
        <v>258</v>
      </c>
      <c r="E182" s="280">
        <v>45748</v>
      </c>
      <c r="F182" s="238">
        <v>415.2</v>
      </c>
      <c r="G182" s="238">
        <f t="shared" si="14"/>
        <v>1245.5999999999999</v>
      </c>
      <c r="H182" s="237">
        <v>3</v>
      </c>
      <c r="I182" s="231">
        <v>2592</v>
      </c>
    </row>
    <row r="183" spans="1:11" ht="15.95" customHeight="1">
      <c r="A183" s="283">
        <v>4</v>
      </c>
      <c r="B183" s="286" t="s">
        <v>259</v>
      </c>
      <c r="C183" s="285" t="s">
        <v>139</v>
      </c>
      <c r="D183" s="279"/>
      <c r="E183" s="280"/>
      <c r="F183" s="238">
        <v>26.35</v>
      </c>
      <c r="G183" s="238">
        <f t="shared" si="14"/>
        <v>52.7</v>
      </c>
      <c r="H183" s="237">
        <v>2</v>
      </c>
      <c r="I183" s="231"/>
    </row>
    <row r="184" spans="1:11" ht="15.95" customHeight="1">
      <c r="A184" s="283">
        <v>5</v>
      </c>
      <c r="B184" s="284" t="s">
        <v>260</v>
      </c>
      <c r="C184" s="285" t="s">
        <v>20</v>
      </c>
      <c r="D184" s="279" t="s">
        <v>261</v>
      </c>
      <c r="E184" s="280"/>
      <c r="F184" s="238">
        <v>78.62</v>
      </c>
      <c r="G184" s="238">
        <f t="shared" si="14"/>
        <v>314.48</v>
      </c>
      <c r="H184" s="237">
        <v>4</v>
      </c>
      <c r="I184" s="231">
        <v>200</v>
      </c>
    </row>
    <row r="185" spans="1:11" ht="15.95" customHeight="1">
      <c r="A185" s="283">
        <v>6</v>
      </c>
      <c r="B185" s="284" t="s">
        <v>262</v>
      </c>
      <c r="C185" s="285" t="s">
        <v>263</v>
      </c>
      <c r="D185" s="279" t="s">
        <v>264</v>
      </c>
      <c r="E185" s="280">
        <v>45870</v>
      </c>
      <c r="F185" s="238">
        <v>24.65</v>
      </c>
      <c r="G185" s="238">
        <f t="shared" si="14"/>
        <v>49.3</v>
      </c>
      <c r="H185" s="237">
        <v>2</v>
      </c>
      <c r="I185" s="231"/>
    </row>
    <row r="186" spans="1:11" ht="15.95" customHeight="1">
      <c r="A186" s="283">
        <v>7</v>
      </c>
      <c r="B186" s="286" t="s">
        <v>265</v>
      </c>
      <c r="C186" s="285" t="s">
        <v>20</v>
      </c>
      <c r="D186" s="279" t="s">
        <v>258</v>
      </c>
      <c r="E186" s="280">
        <v>45931</v>
      </c>
      <c r="F186" s="238">
        <v>1003.36</v>
      </c>
      <c r="G186" s="238">
        <f t="shared" si="14"/>
        <v>1003.36</v>
      </c>
      <c r="H186" s="237">
        <v>1</v>
      </c>
      <c r="I186" s="231">
        <v>860</v>
      </c>
    </row>
    <row r="187" spans="1:11" ht="30.75" customHeight="1">
      <c r="A187" s="283">
        <v>8</v>
      </c>
      <c r="B187" s="286" t="s">
        <v>266</v>
      </c>
      <c r="C187" s="285" t="s">
        <v>139</v>
      </c>
      <c r="D187" s="279"/>
      <c r="E187" s="280"/>
      <c r="F187" s="238">
        <v>21.67</v>
      </c>
      <c r="G187" s="238">
        <f t="shared" si="14"/>
        <v>108350.00000000001</v>
      </c>
      <c r="H187" s="237">
        <v>5000</v>
      </c>
      <c r="I187" s="231"/>
    </row>
    <row r="188" spans="1:11" ht="32.25" customHeight="1">
      <c r="A188" s="283">
        <v>9</v>
      </c>
      <c r="B188" s="286" t="s">
        <v>267</v>
      </c>
      <c r="C188" s="285" t="s">
        <v>20</v>
      </c>
      <c r="D188" s="279" t="s">
        <v>268</v>
      </c>
      <c r="E188" s="280"/>
      <c r="F188" s="238">
        <v>1124.48</v>
      </c>
      <c r="G188" s="238">
        <f t="shared" si="14"/>
        <v>1124.48</v>
      </c>
      <c r="H188" s="237">
        <v>1</v>
      </c>
      <c r="I188" s="231">
        <v>36</v>
      </c>
    </row>
    <row r="189" spans="1:11" ht="32.25" customHeight="1">
      <c r="A189" s="283">
        <v>10</v>
      </c>
      <c r="B189" s="286" t="s">
        <v>269</v>
      </c>
      <c r="C189" s="285" t="s">
        <v>20</v>
      </c>
      <c r="D189" s="279" t="s">
        <v>270</v>
      </c>
      <c r="E189" s="280">
        <v>45870</v>
      </c>
      <c r="F189" s="238">
        <v>58.65</v>
      </c>
      <c r="G189" s="238">
        <f t="shared" si="14"/>
        <v>703.8</v>
      </c>
      <c r="H189" s="237">
        <v>12</v>
      </c>
      <c r="I189" s="231">
        <v>1140</v>
      </c>
    </row>
    <row r="190" spans="1:11" ht="32.25" customHeight="1">
      <c r="A190" s="283">
        <v>11</v>
      </c>
      <c r="B190" s="286" t="s">
        <v>271</v>
      </c>
      <c r="C190" s="285" t="s">
        <v>20</v>
      </c>
      <c r="D190" s="279" t="s">
        <v>261</v>
      </c>
      <c r="E190" s="280">
        <v>45717</v>
      </c>
      <c r="F190" s="238">
        <v>559.26</v>
      </c>
      <c r="G190" s="238">
        <f t="shared" si="14"/>
        <v>559.26</v>
      </c>
      <c r="H190" s="237">
        <v>1</v>
      </c>
      <c r="I190" s="231">
        <v>19</v>
      </c>
    </row>
    <row r="191" spans="1:11" ht="33.75" customHeight="1">
      <c r="A191" s="283">
        <v>12</v>
      </c>
      <c r="B191" s="286" t="s">
        <v>272</v>
      </c>
      <c r="C191" s="285" t="s">
        <v>20</v>
      </c>
      <c r="D191" s="279" t="s">
        <v>258</v>
      </c>
      <c r="E191" s="280">
        <v>45931</v>
      </c>
      <c r="F191" s="238">
        <v>502.32</v>
      </c>
      <c r="G191" s="238">
        <f t="shared" si="14"/>
        <v>502.32</v>
      </c>
      <c r="H191" s="237">
        <v>1</v>
      </c>
      <c r="I191" s="231">
        <v>200</v>
      </c>
    </row>
    <row r="192" spans="1:11" ht="34.5" customHeight="1">
      <c r="A192" s="283">
        <v>13</v>
      </c>
      <c r="B192" s="287" t="s">
        <v>273</v>
      </c>
      <c r="C192" s="285" t="s">
        <v>20</v>
      </c>
      <c r="D192" s="279" t="s">
        <v>258</v>
      </c>
      <c r="E192" s="280">
        <v>45931</v>
      </c>
      <c r="F192" s="238">
        <v>948.11</v>
      </c>
      <c r="G192" s="238">
        <f t="shared" si="14"/>
        <v>948.11</v>
      </c>
      <c r="H192" s="237">
        <v>1</v>
      </c>
      <c r="I192" s="231">
        <v>305</v>
      </c>
    </row>
    <row r="193" spans="1:9" ht="16.5" customHeight="1">
      <c r="A193" s="283">
        <v>14</v>
      </c>
      <c r="B193" s="286" t="s">
        <v>274</v>
      </c>
      <c r="C193" s="285" t="s">
        <v>20</v>
      </c>
      <c r="D193" s="279" t="s">
        <v>270</v>
      </c>
      <c r="E193" s="280">
        <v>46692</v>
      </c>
      <c r="F193" s="238">
        <v>202.71</v>
      </c>
      <c r="G193" s="238">
        <f t="shared" si="14"/>
        <v>1013.5500000000001</v>
      </c>
      <c r="H193" s="237">
        <v>5</v>
      </c>
      <c r="I193" s="231">
        <v>470</v>
      </c>
    </row>
    <row r="194" spans="1:9" ht="15">
      <c r="A194" s="283">
        <v>15</v>
      </c>
      <c r="B194" s="284" t="s">
        <v>275</v>
      </c>
      <c r="C194" s="285" t="s">
        <v>20</v>
      </c>
      <c r="D194" s="279" t="s">
        <v>270</v>
      </c>
      <c r="E194" s="280">
        <v>46357</v>
      </c>
      <c r="F194" s="238">
        <v>54.82</v>
      </c>
      <c r="G194" s="238">
        <f t="shared" si="14"/>
        <v>54.82</v>
      </c>
      <c r="H194" s="237">
        <v>1</v>
      </c>
      <c r="I194" s="231">
        <v>100</v>
      </c>
    </row>
    <row r="195" spans="1:9" ht="15">
      <c r="A195" s="283">
        <v>16</v>
      </c>
      <c r="B195" s="284" t="s">
        <v>276</v>
      </c>
      <c r="C195" s="285" t="s">
        <v>20</v>
      </c>
      <c r="D195" s="279" t="s">
        <v>270</v>
      </c>
      <c r="E195" s="280">
        <v>45778</v>
      </c>
      <c r="F195" s="238">
        <v>456.84</v>
      </c>
      <c r="G195" s="238">
        <f t="shared" si="14"/>
        <v>456.84</v>
      </c>
      <c r="H195" s="237">
        <v>1</v>
      </c>
      <c r="I195" s="231">
        <v>52</v>
      </c>
    </row>
    <row r="196" spans="1:9" ht="30.75" customHeight="1">
      <c r="A196" s="283">
        <v>17</v>
      </c>
      <c r="B196" s="286" t="s">
        <v>277</v>
      </c>
      <c r="C196" s="285" t="s">
        <v>139</v>
      </c>
      <c r="D196" s="279" t="s">
        <v>278</v>
      </c>
      <c r="E196" s="280">
        <v>46478</v>
      </c>
      <c r="F196" s="238">
        <v>178.06</v>
      </c>
      <c r="G196" s="238">
        <f t="shared" si="14"/>
        <v>712.24</v>
      </c>
      <c r="H196" s="237">
        <v>4</v>
      </c>
      <c r="I196" s="231"/>
    </row>
    <row r="197" spans="1:9" ht="15.95" customHeight="1">
      <c r="A197" s="283">
        <v>18</v>
      </c>
      <c r="B197" s="287" t="s">
        <v>280</v>
      </c>
      <c r="C197" s="285" t="s">
        <v>139</v>
      </c>
      <c r="D197" s="279"/>
      <c r="E197" s="280">
        <v>46023</v>
      </c>
      <c r="F197" s="237">
        <v>5.27</v>
      </c>
      <c r="G197" s="237">
        <f t="shared" ref="G197:G200" si="15">H197*F197</f>
        <v>105.39999999999999</v>
      </c>
      <c r="H197" s="237">
        <v>20</v>
      </c>
      <c r="I197" s="231"/>
    </row>
    <row r="198" spans="1:9" ht="15.95" customHeight="1">
      <c r="A198" s="283">
        <v>19</v>
      </c>
      <c r="B198" s="287" t="s">
        <v>281</v>
      </c>
      <c r="C198" s="285" t="s">
        <v>139</v>
      </c>
      <c r="D198" s="288"/>
      <c r="E198" s="289">
        <v>46419</v>
      </c>
      <c r="F198" s="290">
        <v>5</v>
      </c>
      <c r="G198" s="238">
        <f t="shared" si="15"/>
        <v>5</v>
      </c>
      <c r="H198" s="291">
        <v>1</v>
      </c>
      <c r="I198" s="292"/>
    </row>
    <row r="199" spans="1:9" ht="15.95" customHeight="1">
      <c r="A199" s="283">
        <v>20</v>
      </c>
      <c r="B199" s="287" t="s">
        <v>282</v>
      </c>
      <c r="C199" s="285" t="s">
        <v>139</v>
      </c>
      <c r="D199" s="288"/>
      <c r="E199" s="293" t="s">
        <v>283</v>
      </c>
      <c r="F199" s="225">
        <v>100</v>
      </c>
      <c r="G199" s="294">
        <f t="shared" si="15"/>
        <v>251900</v>
      </c>
      <c r="H199" s="225">
        <v>2519</v>
      </c>
      <c r="I199" s="292"/>
    </row>
    <row r="200" spans="1:9" ht="15.95" customHeight="1">
      <c r="A200" s="295">
        <v>21</v>
      </c>
      <c r="B200" s="287" t="s">
        <v>284</v>
      </c>
      <c r="C200" s="296" t="s">
        <v>164</v>
      </c>
      <c r="D200" s="297"/>
      <c r="E200" s="298" t="s">
        <v>279</v>
      </c>
      <c r="F200" s="299">
        <v>1</v>
      </c>
      <c r="G200" s="300">
        <f t="shared" si="15"/>
        <v>470</v>
      </c>
      <c r="H200" s="301">
        <v>470</v>
      </c>
      <c r="I200" s="292"/>
    </row>
    <row r="201" spans="1:9" ht="12.75">
      <c r="B201" s="203"/>
      <c r="C201" s="188"/>
      <c r="D201" s="188"/>
      <c r="E201" s="188"/>
      <c r="F201" s="188"/>
      <c r="G201" s="188"/>
      <c r="H201" s="188"/>
      <c r="I201" s="188"/>
    </row>
    <row r="202" spans="1:9" ht="26.25" customHeight="1">
      <c r="B202" s="204"/>
      <c r="H202" s="189"/>
      <c r="I202" s="189"/>
    </row>
    <row r="203" spans="1:9" ht="12.75">
      <c r="B203" s="204"/>
      <c r="H203" s="189"/>
      <c r="I203" s="189"/>
    </row>
    <row r="204" spans="1:9" ht="12.75">
      <c r="B204" s="204"/>
      <c r="H204" s="189"/>
      <c r="I204" s="189"/>
    </row>
    <row r="205" spans="1:9" ht="12.75">
      <c r="B205" s="204"/>
      <c r="H205" s="189"/>
      <c r="I205" s="189"/>
    </row>
    <row r="206" spans="1:9" ht="12.75">
      <c r="B206" s="204"/>
      <c r="H206" s="189"/>
      <c r="I206" s="189"/>
    </row>
    <row r="207" spans="1:9" ht="12.75">
      <c r="B207" s="204"/>
      <c r="H207" s="189"/>
      <c r="I207" s="189"/>
    </row>
    <row r="208" spans="1:9" ht="12.75">
      <c r="B208" s="204"/>
      <c r="H208" s="189"/>
      <c r="I208" s="189"/>
    </row>
    <row r="209" spans="2:9" ht="12.75">
      <c r="B209" s="204"/>
      <c r="H209" s="189"/>
      <c r="I209" s="189"/>
    </row>
    <row r="210" spans="2:9" ht="12.75">
      <c r="B210" s="204"/>
      <c r="H210" s="189"/>
      <c r="I210" s="189"/>
    </row>
    <row r="211" spans="2:9" ht="12.75">
      <c r="B211" s="204"/>
      <c r="H211" s="189"/>
      <c r="I211" s="189"/>
    </row>
    <row r="212" spans="2:9" ht="12.75">
      <c r="B212" s="204"/>
      <c r="H212" s="189"/>
      <c r="I212" s="189"/>
    </row>
    <row r="213" spans="2:9" ht="12.75">
      <c r="B213" s="204"/>
      <c r="H213" s="189"/>
      <c r="I213" s="189"/>
    </row>
    <row r="214" spans="2:9" ht="12.75">
      <c r="B214" s="204"/>
      <c r="H214" s="189"/>
      <c r="I214" s="189"/>
    </row>
    <row r="215" spans="2:9" ht="12.75">
      <c r="B215" s="204"/>
      <c r="H215" s="189"/>
      <c r="I215" s="189"/>
    </row>
    <row r="216" spans="2:9" ht="12.75">
      <c r="B216" s="204"/>
      <c r="H216" s="189"/>
      <c r="I216" s="189"/>
    </row>
    <row r="217" spans="2:9" ht="12.75">
      <c r="B217" s="204"/>
      <c r="H217" s="189"/>
      <c r="I217" s="189"/>
    </row>
    <row r="218" spans="2:9" ht="12.75">
      <c r="B218" s="204"/>
      <c r="H218" s="189"/>
      <c r="I218" s="189"/>
    </row>
    <row r="219" spans="2:9" ht="12.75">
      <c r="B219" s="204"/>
      <c r="H219" s="189"/>
      <c r="I219" s="189"/>
    </row>
    <row r="220" spans="2:9" ht="12.75">
      <c r="B220" s="204"/>
      <c r="H220" s="189"/>
      <c r="I220" s="189"/>
    </row>
    <row r="221" spans="2:9" ht="12.75">
      <c r="B221" s="204"/>
      <c r="H221" s="189"/>
      <c r="I221" s="189"/>
    </row>
    <row r="222" spans="2:9" ht="12.75">
      <c r="B222" s="204"/>
      <c r="H222" s="189"/>
      <c r="I222" s="189"/>
    </row>
    <row r="223" spans="2:9" ht="12.75">
      <c r="B223" s="204"/>
      <c r="H223" s="189"/>
      <c r="I223" s="189"/>
    </row>
    <row r="224" spans="2:9" ht="12.75">
      <c r="B224" s="204"/>
      <c r="H224" s="189"/>
      <c r="I224" s="189"/>
    </row>
    <row r="225" spans="2:9" ht="12.75">
      <c r="B225" s="204"/>
      <c r="H225" s="189"/>
      <c r="I225" s="189"/>
    </row>
    <row r="226" spans="2:9" ht="12.75">
      <c r="B226" s="204"/>
      <c r="H226" s="189"/>
      <c r="I226" s="189"/>
    </row>
    <row r="227" spans="2:9" ht="12.75">
      <c r="B227" s="204"/>
      <c r="H227" s="189"/>
      <c r="I227" s="189"/>
    </row>
    <row r="228" spans="2:9" ht="12.75">
      <c r="B228" s="204"/>
      <c r="H228" s="189"/>
      <c r="I228" s="189"/>
    </row>
    <row r="229" spans="2:9" ht="12.75">
      <c r="B229" s="204"/>
      <c r="H229" s="189"/>
      <c r="I229" s="189"/>
    </row>
    <row r="230" spans="2:9" ht="12.75">
      <c r="B230" s="204"/>
      <c r="H230" s="189"/>
      <c r="I230" s="189"/>
    </row>
    <row r="231" spans="2:9" ht="12.75">
      <c r="B231" s="204"/>
      <c r="H231" s="189"/>
      <c r="I231" s="189"/>
    </row>
    <row r="232" spans="2:9" ht="12.75">
      <c r="B232" s="204"/>
      <c r="H232" s="189"/>
      <c r="I232" s="189"/>
    </row>
    <row r="233" spans="2:9" ht="12.75">
      <c r="B233" s="204"/>
      <c r="H233" s="189"/>
      <c r="I233" s="189"/>
    </row>
    <row r="234" spans="2:9" ht="12.75">
      <c r="B234" s="204"/>
      <c r="H234" s="189"/>
      <c r="I234" s="189"/>
    </row>
    <row r="235" spans="2:9" ht="12.75">
      <c r="B235" s="204"/>
      <c r="H235" s="189"/>
      <c r="I235" s="189"/>
    </row>
    <row r="236" spans="2:9" ht="12.75">
      <c r="B236" s="204"/>
      <c r="H236" s="189"/>
      <c r="I236" s="189"/>
    </row>
    <row r="237" spans="2:9" ht="12.75">
      <c r="B237" s="204"/>
      <c r="H237" s="189"/>
      <c r="I237" s="189"/>
    </row>
    <row r="238" spans="2:9" ht="12.75">
      <c r="B238" s="204"/>
      <c r="H238" s="189"/>
      <c r="I238" s="189"/>
    </row>
    <row r="239" spans="2:9" ht="12.75">
      <c r="B239" s="204"/>
      <c r="H239" s="189"/>
      <c r="I239" s="189"/>
    </row>
    <row r="240" spans="2:9" ht="12.75">
      <c r="B240" s="204"/>
      <c r="H240" s="189"/>
      <c r="I240" s="189"/>
    </row>
    <row r="241" spans="2:9" ht="12.75">
      <c r="B241" s="204"/>
      <c r="H241" s="189"/>
      <c r="I241" s="189"/>
    </row>
    <row r="242" spans="2:9" ht="12.75">
      <c r="B242" s="204"/>
      <c r="H242" s="189"/>
      <c r="I242" s="189"/>
    </row>
    <row r="243" spans="2:9" ht="12.75">
      <c r="B243" s="204"/>
      <c r="H243" s="189"/>
      <c r="I243" s="189"/>
    </row>
    <row r="244" spans="2:9" ht="12.75">
      <c r="B244" s="204"/>
      <c r="H244" s="189"/>
      <c r="I244" s="189"/>
    </row>
    <row r="245" spans="2:9" ht="12.75">
      <c r="B245" s="204"/>
      <c r="H245" s="189"/>
      <c r="I245" s="189"/>
    </row>
    <row r="246" spans="2:9" ht="12.75">
      <c r="B246" s="204"/>
      <c r="H246" s="189"/>
      <c r="I246" s="189"/>
    </row>
    <row r="247" spans="2:9" ht="12.75">
      <c r="B247" s="204"/>
      <c r="H247" s="189"/>
      <c r="I247" s="189"/>
    </row>
    <row r="248" spans="2:9" ht="12.75">
      <c r="B248" s="204"/>
      <c r="H248" s="189"/>
      <c r="I248" s="189"/>
    </row>
    <row r="249" spans="2:9" ht="12.75">
      <c r="B249" s="204"/>
      <c r="H249" s="189"/>
      <c r="I249" s="189"/>
    </row>
    <row r="250" spans="2:9" ht="12.75">
      <c r="B250" s="204"/>
      <c r="H250" s="189"/>
      <c r="I250" s="205"/>
    </row>
    <row r="251" spans="2:9" ht="12.75">
      <c r="B251" s="204"/>
      <c r="H251" s="189"/>
      <c r="I251" s="205"/>
    </row>
    <row r="252" spans="2:9" ht="12.75">
      <c r="B252" s="204"/>
      <c r="H252" s="189"/>
      <c r="I252" s="205"/>
    </row>
    <row r="253" spans="2:9" ht="12.75">
      <c r="B253" s="204"/>
      <c r="H253" s="189"/>
      <c r="I253" s="205"/>
    </row>
    <row r="254" spans="2:9" ht="12.75">
      <c r="B254" s="204"/>
      <c r="H254" s="189"/>
      <c r="I254" s="205"/>
    </row>
    <row r="255" spans="2:9" ht="12.75">
      <c r="B255" s="204"/>
      <c r="H255" s="189"/>
      <c r="I255" s="205"/>
    </row>
    <row r="256" spans="2:9" ht="12.75">
      <c r="B256" s="204"/>
      <c r="H256" s="189"/>
      <c r="I256" s="205"/>
    </row>
    <row r="257" spans="2:9" ht="12.75">
      <c r="B257" s="204"/>
      <c r="H257" s="189"/>
      <c r="I257" s="205"/>
    </row>
    <row r="258" spans="2:9" ht="12.75">
      <c r="B258" s="204"/>
      <c r="H258" s="189"/>
      <c r="I258" s="205"/>
    </row>
    <row r="259" spans="2:9" ht="12.75">
      <c r="B259" s="204"/>
      <c r="H259" s="189"/>
      <c r="I259" s="205"/>
    </row>
    <row r="260" spans="2:9" ht="12.75">
      <c r="B260" s="204"/>
      <c r="H260" s="189"/>
      <c r="I260" s="205"/>
    </row>
    <row r="261" spans="2:9" ht="12.75">
      <c r="B261" s="204"/>
      <c r="H261" s="189"/>
      <c r="I261" s="205"/>
    </row>
    <row r="262" spans="2:9" ht="12.75">
      <c r="B262" s="204"/>
      <c r="H262" s="189"/>
      <c r="I262" s="205"/>
    </row>
    <row r="263" spans="2:9" ht="12.75">
      <c r="B263" s="204"/>
      <c r="H263" s="189"/>
      <c r="I263" s="205"/>
    </row>
    <row r="264" spans="2:9" ht="12.75">
      <c r="B264" s="204"/>
      <c r="H264" s="189"/>
      <c r="I264" s="205"/>
    </row>
    <row r="265" spans="2:9" ht="12.75">
      <c r="B265" s="204"/>
      <c r="H265" s="189"/>
      <c r="I265" s="205"/>
    </row>
    <row r="266" spans="2:9" ht="12.75">
      <c r="B266" s="204"/>
      <c r="H266" s="189"/>
      <c r="I266" s="205"/>
    </row>
    <row r="267" spans="2:9" ht="12.75">
      <c r="B267" s="204"/>
      <c r="H267" s="189"/>
      <c r="I267" s="205"/>
    </row>
    <row r="268" spans="2:9" ht="12.75">
      <c r="B268" s="204"/>
      <c r="H268" s="189"/>
      <c r="I268" s="205"/>
    </row>
    <row r="269" spans="2:9" ht="12.75">
      <c r="B269" s="204"/>
      <c r="H269" s="189"/>
      <c r="I269" s="205"/>
    </row>
    <row r="270" spans="2:9" ht="12.75">
      <c r="B270" s="204"/>
      <c r="H270" s="189"/>
      <c r="I270" s="205"/>
    </row>
    <row r="271" spans="2:9" ht="12.75">
      <c r="B271" s="204"/>
      <c r="H271" s="189"/>
      <c r="I271" s="205"/>
    </row>
    <row r="272" spans="2:9" ht="12.75">
      <c r="B272" s="204"/>
      <c r="H272" s="189"/>
      <c r="I272" s="205"/>
    </row>
    <row r="273" spans="2:9" ht="12.75">
      <c r="B273" s="204"/>
      <c r="H273" s="189"/>
      <c r="I273" s="205"/>
    </row>
    <row r="274" spans="2:9" ht="12.75">
      <c r="B274" s="204"/>
      <c r="H274" s="189"/>
      <c r="I274" s="205"/>
    </row>
    <row r="275" spans="2:9" ht="12.75">
      <c r="B275" s="204"/>
      <c r="H275" s="189"/>
      <c r="I275" s="205"/>
    </row>
    <row r="276" spans="2:9" ht="12.75">
      <c r="B276" s="204"/>
      <c r="H276" s="189"/>
      <c r="I276" s="205"/>
    </row>
    <row r="277" spans="2:9" ht="12.75">
      <c r="B277" s="204"/>
      <c r="H277" s="189"/>
      <c r="I277" s="205"/>
    </row>
    <row r="278" spans="2:9" ht="12.75">
      <c r="B278" s="204"/>
      <c r="H278" s="189"/>
      <c r="I278" s="205"/>
    </row>
    <row r="279" spans="2:9" ht="12.75">
      <c r="B279" s="204"/>
      <c r="H279" s="189"/>
      <c r="I279" s="205"/>
    </row>
    <row r="280" spans="2:9" ht="12.75">
      <c r="B280" s="204"/>
      <c r="H280" s="189"/>
      <c r="I280" s="205"/>
    </row>
    <row r="281" spans="2:9" ht="12.75">
      <c r="B281" s="204"/>
      <c r="H281" s="189"/>
      <c r="I281" s="205"/>
    </row>
    <row r="282" spans="2:9" ht="12.75">
      <c r="B282" s="204"/>
      <c r="H282" s="189"/>
      <c r="I282" s="205"/>
    </row>
    <row r="283" spans="2:9" ht="12.75">
      <c r="B283" s="204"/>
      <c r="H283" s="189"/>
      <c r="I283" s="205"/>
    </row>
    <row r="284" spans="2:9" ht="12.75">
      <c r="B284" s="204"/>
      <c r="H284" s="189"/>
      <c r="I284" s="205"/>
    </row>
    <row r="285" spans="2:9" ht="12.75">
      <c r="B285" s="204"/>
      <c r="H285" s="189"/>
      <c r="I285" s="205"/>
    </row>
    <row r="286" spans="2:9" ht="12.75">
      <c r="B286" s="204"/>
      <c r="H286" s="189"/>
      <c r="I286" s="205"/>
    </row>
    <row r="287" spans="2:9" ht="12.75">
      <c r="B287" s="204"/>
      <c r="H287" s="189"/>
      <c r="I287" s="205"/>
    </row>
    <row r="288" spans="2:9" ht="12.75">
      <c r="B288" s="204"/>
      <c r="H288" s="189"/>
      <c r="I288" s="205"/>
    </row>
    <row r="289" spans="1:19" ht="12.75">
      <c r="B289" s="204"/>
      <c r="H289" s="189"/>
      <c r="I289" s="205"/>
    </row>
    <row r="290" spans="1:19" ht="12.75">
      <c r="B290" s="204"/>
      <c r="H290" s="189"/>
      <c r="I290" s="205"/>
    </row>
    <row r="291" spans="1:19" ht="12.75">
      <c r="B291" s="204"/>
      <c r="H291" s="189"/>
      <c r="I291" s="205"/>
    </row>
    <row r="292" spans="1:19" ht="12.75">
      <c r="B292" s="204"/>
      <c r="H292" s="189"/>
      <c r="I292" s="205"/>
    </row>
    <row r="293" spans="1:19" ht="12.75">
      <c r="B293" s="204"/>
      <c r="H293" s="189"/>
      <c r="I293" s="205"/>
    </row>
    <row r="294" spans="1:19" ht="12.75">
      <c r="B294" s="204"/>
      <c r="H294" s="189"/>
      <c r="I294" s="205"/>
    </row>
    <row r="295" spans="1:19" ht="12.75">
      <c r="B295" s="204"/>
      <c r="H295" s="189"/>
      <c r="I295" s="205"/>
    </row>
    <row r="296" spans="1:19" ht="12.75">
      <c r="B296" s="204"/>
      <c r="H296" s="189"/>
      <c r="I296" s="205"/>
    </row>
    <row r="297" spans="1:19" ht="12.75">
      <c r="B297" s="204"/>
      <c r="H297" s="189"/>
      <c r="I297" s="205"/>
    </row>
    <row r="298" spans="1:19" ht="12.75">
      <c r="B298" s="204"/>
      <c r="H298" s="189"/>
      <c r="I298" s="205"/>
    </row>
    <row r="299" spans="1:19" ht="12.75">
      <c r="B299" s="204"/>
      <c r="H299" s="189"/>
      <c r="I299" s="205"/>
    </row>
    <row r="300" spans="1:19" ht="12.75">
      <c r="B300" s="204"/>
      <c r="H300" s="189"/>
      <c r="I300" s="205"/>
    </row>
    <row r="301" spans="1:19" ht="12.75">
      <c r="B301" s="204"/>
      <c r="H301" s="189"/>
      <c r="I301" s="205"/>
    </row>
    <row r="302" spans="1:19" ht="12.75">
      <c r="B302" s="204"/>
      <c r="H302" s="189"/>
      <c r="I302" s="205"/>
    </row>
    <row r="303" spans="1:19" ht="12.75">
      <c r="B303" s="204"/>
      <c r="H303" s="189"/>
      <c r="I303" s="205"/>
    </row>
    <row r="304" spans="1:19" ht="12.75">
      <c r="A304" s="212"/>
      <c r="B304" s="213"/>
      <c r="C304" s="212"/>
      <c r="D304" s="212"/>
      <c r="E304" s="212"/>
      <c r="F304" s="212"/>
      <c r="G304" s="212"/>
      <c r="H304" s="212"/>
      <c r="I304" s="212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</row>
    <row r="305" spans="2:9" ht="12.75">
      <c r="B305" s="204"/>
      <c r="H305" s="189"/>
      <c r="I305" s="205"/>
    </row>
    <row r="306" spans="2:9" ht="12.75">
      <c r="B306" s="204"/>
      <c r="H306" s="189"/>
      <c r="I306" s="205"/>
    </row>
    <row r="307" spans="2:9" ht="12.75">
      <c r="B307" s="204"/>
      <c r="H307" s="189"/>
      <c r="I307" s="205"/>
    </row>
    <row r="308" spans="2:9" ht="12.75">
      <c r="B308" s="204"/>
      <c r="H308" s="189"/>
      <c r="I308" s="205"/>
    </row>
    <row r="309" spans="2:9" ht="12.75">
      <c r="B309" s="204"/>
      <c r="H309" s="189"/>
      <c r="I309" s="205"/>
    </row>
    <row r="310" spans="2:9" ht="12.75">
      <c r="B310" s="204"/>
      <c r="H310" s="189"/>
      <c r="I310" s="205"/>
    </row>
    <row r="311" spans="2:9" ht="12.75">
      <c r="B311" s="204"/>
      <c r="H311" s="189"/>
      <c r="I311" s="205"/>
    </row>
    <row r="312" spans="2:9" ht="12.75">
      <c r="B312" s="204"/>
      <c r="H312" s="189"/>
      <c r="I312" s="205"/>
    </row>
    <row r="313" spans="2:9" ht="12.75">
      <c r="B313" s="204"/>
      <c r="H313" s="189"/>
      <c r="I313" s="205"/>
    </row>
    <row r="314" spans="2:9" ht="12.75">
      <c r="B314" s="204"/>
      <c r="H314" s="189"/>
      <c r="I314" s="205"/>
    </row>
    <row r="315" spans="2:9" ht="12.75">
      <c r="B315" s="204"/>
      <c r="H315" s="189"/>
      <c r="I315" s="205"/>
    </row>
    <row r="316" spans="2:9" ht="12.75">
      <c r="B316" s="204"/>
      <c r="H316" s="189"/>
      <c r="I316" s="205"/>
    </row>
    <row r="317" spans="2:9" ht="12.75">
      <c r="B317" s="204"/>
      <c r="H317" s="189"/>
      <c r="I317" s="205"/>
    </row>
    <row r="318" spans="2:9" ht="12.75">
      <c r="B318" s="204"/>
      <c r="H318" s="189"/>
      <c r="I318" s="205"/>
    </row>
    <row r="319" spans="2:9" ht="12.75">
      <c r="B319" s="204"/>
      <c r="H319" s="189"/>
      <c r="I319" s="205"/>
    </row>
    <row r="320" spans="2:9" ht="12.75">
      <c r="B320" s="204"/>
      <c r="H320" s="189"/>
      <c r="I320" s="205"/>
    </row>
    <row r="321" spans="2:9" ht="12.75">
      <c r="B321" s="204"/>
      <c r="H321" s="189"/>
      <c r="I321" s="205"/>
    </row>
    <row r="322" spans="2:9" ht="12.75">
      <c r="B322" s="204"/>
      <c r="H322" s="189"/>
      <c r="I322" s="205"/>
    </row>
    <row r="323" spans="2:9" ht="12.75">
      <c r="B323" s="204"/>
      <c r="H323" s="189"/>
      <c r="I323" s="205"/>
    </row>
    <row r="324" spans="2:9" ht="12.75">
      <c r="B324" s="204"/>
      <c r="H324" s="189"/>
      <c r="I324" s="205"/>
    </row>
    <row r="325" spans="2:9" ht="12.75">
      <c r="B325" s="204"/>
      <c r="H325" s="189"/>
      <c r="I325" s="205"/>
    </row>
    <row r="326" spans="2:9" ht="12.75">
      <c r="B326" s="204"/>
      <c r="H326" s="189"/>
      <c r="I326" s="205"/>
    </row>
    <row r="327" spans="2:9" ht="12.75">
      <c r="B327" s="204"/>
      <c r="H327" s="189"/>
      <c r="I327" s="205"/>
    </row>
    <row r="328" spans="2:9" ht="12.75">
      <c r="B328" s="204"/>
      <c r="H328" s="189"/>
      <c r="I328" s="205"/>
    </row>
    <row r="329" spans="2:9" ht="12.75">
      <c r="B329" s="204"/>
      <c r="H329" s="189"/>
      <c r="I329" s="205"/>
    </row>
    <row r="330" spans="2:9" ht="12.75">
      <c r="B330" s="204"/>
      <c r="H330" s="189"/>
      <c r="I330" s="205"/>
    </row>
    <row r="331" spans="2:9" ht="12.75">
      <c r="B331" s="204"/>
      <c r="H331" s="189"/>
      <c r="I331" s="205"/>
    </row>
    <row r="332" spans="2:9" ht="12.75">
      <c r="B332" s="204"/>
      <c r="H332" s="189"/>
      <c r="I332" s="205"/>
    </row>
    <row r="333" spans="2:9" ht="12.75">
      <c r="B333" s="204"/>
      <c r="H333" s="189"/>
      <c r="I333" s="205"/>
    </row>
    <row r="334" spans="2:9" ht="12.75">
      <c r="B334" s="204"/>
      <c r="H334" s="189"/>
      <c r="I334" s="205"/>
    </row>
    <row r="335" spans="2:9" ht="12.75">
      <c r="B335" s="204"/>
      <c r="H335" s="189"/>
      <c r="I335" s="205"/>
    </row>
    <row r="336" spans="2:9" ht="12.75">
      <c r="B336" s="204"/>
      <c r="H336" s="189"/>
      <c r="I336" s="205"/>
    </row>
    <row r="337" spans="2:9" ht="12.75">
      <c r="B337" s="204"/>
      <c r="H337" s="189"/>
      <c r="I337" s="205"/>
    </row>
    <row r="338" spans="2:9" ht="12.75">
      <c r="B338" s="204"/>
      <c r="H338" s="189"/>
      <c r="I338" s="205"/>
    </row>
    <row r="339" spans="2:9" ht="12.75">
      <c r="B339" s="204"/>
      <c r="H339" s="189"/>
      <c r="I339" s="205"/>
    </row>
    <row r="340" spans="2:9" ht="12.75">
      <c r="B340" s="204"/>
      <c r="H340" s="189"/>
      <c r="I340" s="205"/>
    </row>
    <row r="341" spans="2:9" ht="12.75">
      <c r="B341" s="204"/>
      <c r="H341" s="189"/>
      <c r="I341" s="205"/>
    </row>
    <row r="342" spans="2:9" ht="12.75">
      <c r="B342" s="204"/>
      <c r="H342" s="189"/>
      <c r="I342" s="205"/>
    </row>
    <row r="343" spans="2:9" ht="12.75">
      <c r="B343" s="204"/>
      <c r="H343" s="189"/>
      <c r="I343" s="205"/>
    </row>
    <row r="344" spans="2:9" ht="12.75">
      <c r="B344" s="204"/>
      <c r="H344" s="189"/>
      <c r="I344" s="205"/>
    </row>
    <row r="345" spans="2:9" ht="12.75">
      <c r="B345" s="204"/>
      <c r="H345" s="189"/>
      <c r="I345" s="205"/>
    </row>
    <row r="346" spans="2:9" ht="12.75">
      <c r="B346" s="204"/>
      <c r="H346" s="189"/>
      <c r="I346" s="205"/>
    </row>
    <row r="347" spans="2:9" ht="12.75">
      <c r="B347" s="204"/>
      <c r="H347" s="189"/>
      <c r="I347" s="205"/>
    </row>
    <row r="348" spans="2:9" ht="12.75">
      <c r="B348" s="204"/>
      <c r="H348" s="189"/>
      <c r="I348" s="205"/>
    </row>
    <row r="349" spans="2:9" ht="12.75">
      <c r="B349" s="204"/>
      <c r="H349" s="189"/>
      <c r="I349" s="205"/>
    </row>
    <row r="350" spans="2:9" ht="12.75">
      <c r="B350" s="204"/>
      <c r="H350" s="189"/>
      <c r="I350" s="205"/>
    </row>
    <row r="351" spans="2:9" ht="12.75">
      <c r="B351" s="204"/>
      <c r="H351" s="189"/>
      <c r="I351" s="205"/>
    </row>
    <row r="352" spans="2:9" ht="12.75">
      <c r="B352" s="204"/>
      <c r="H352" s="189"/>
      <c r="I352" s="205"/>
    </row>
    <row r="353" spans="2:9" ht="12.75">
      <c r="B353" s="204"/>
      <c r="H353" s="189"/>
      <c r="I353" s="205"/>
    </row>
    <row r="354" spans="2:9" ht="12.75">
      <c r="B354" s="204"/>
      <c r="H354" s="189"/>
      <c r="I354" s="205"/>
    </row>
    <row r="355" spans="2:9" ht="12.75">
      <c r="B355" s="204"/>
      <c r="H355" s="189"/>
      <c r="I355" s="205"/>
    </row>
    <row r="356" spans="2:9" ht="12.75">
      <c r="B356" s="204"/>
      <c r="H356" s="189"/>
      <c r="I356" s="205"/>
    </row>
    <row r="357" spans="2:9" ht="12.75">
      <c r="B357" s="204"/>
      <c r="H357" s="189"/>
      <c r="I357" s="205"/>
    </row>
    <row r="358" spans="2:9" ht="12.75">
      <c r="B358" s="204"/>
      <c r="H358" s="189"/>
      <c r="I358" s="205"/>
    </row>
    <row r="359" spans="2:9" ht="12.75">
      <c r="B359" s="204"/>
      <c r="H359" s="189"/>
      <c r="I359" s="205"/>
    </row>
    <row r="360" spans="2:9" ht="12.75">
      <c r="B360" s="204"/>
      <c r="H360" s="189"/>
      <c r="I360" s="205"/>
    </row>
    <row r="361" spans="2:9" ht="12.75">
      <c r="B361" s="204"/>
      <c r="H361" s="189"/>
      <c r="I361" s="205"/>
    </row>
    <row r="362" spans="2:9" ht="12.75">
      <c r="B362" s="204"/>
      <c r="H362" s="189"/>
      <c r="I362" s="205"/>
    </row>
    <row r="363" spans="2:9" ht="12.75">
      <c r="B363" s="204"/>
      <c r="H363" s="189"/>
      <c r="I363" s="205"/>
    </row>
    <row r="364" spans="2:9" ht="12.75">
      <c r="B364" s="204"/>
      <c r="H364" s="189"/>
      <c r="I364" s="205"/>
    </row>
    <row r="365" spans="2:9" ht="12.75">
      <c r="B365" s="204"/>
      <c r="H365" s="189"/>
      <c r="I365" s="205"/>
    </row>
    <row r="366" spans="2:9" ht="12.75">
      <c r="B366" s="204"/>
      <c r="H366" s="189"/>
      <c r="I366" s="205"/>
    </row>
    <row r="367" spans="2:9" ht="12.75">
      <c r="B367" s="204"/>
      <c r="H367" s="189"/>
      <c r="I367" s="205"/>
    </row>
    <row r="368" spans="2:9" ht="12.75">
      <c r="B368" s="204"/>
      <c r="H368" s="189"/>
      <c r="I368" s="205"/>
    </row>
    <row r="369" spans="2:9" ht="12.75">
      <c r="B369" s="204"/>
      <c r="H369" s="189"/>
      <c r="I369" s="205"/>
    </row>
    <row r="370" spans="2:9" ht="12.75">
      <c r="B370" s="204"/>
      <c r="H370" s="189"/>
      <c r="I370" s="205"/>
    </row>
    <row r="371" spans="2:9" ht="12.75">
      <c r="B371" s="204"/>
      <c r="H371" s="189"/>
      <c r="I371" s="205"/>
    </row>
    <row r="372" spans="2:9" ht="12.75">
      <c r="B372" s="204"/>
      <c r="H372" s="189"/>
      <c r="I372" s="205"/>
    </row>
    <row r="373" spans="2:9" ht="12.75">
      <c r="B373" s="204"/>
      <c r="H373" s="189"/>
      <c r="I373" s="205"/>
    </row>
    <row r="374" spans="2:9" ht="12.75">
      <c r="B374" s="204"/>
      <c r="H374" s="189"/>
      <c r="I374" s="205"/>
    </row>
    <row r="375" spans="2:9" ht="12.75">
      <c r="B375" s="204"/>
      <c r="H375" s="189"/>
      <c r="I375" s="205"/>
    </row>
    <row r="376" spans="2:9" ht="12.75">
      <c r="B376" s="204"/>
      <c r="H376" s="189"/>
      <c r="I376" s="205"/>
    </row>
    <row r="377" spans="2:9" ht="12.75">
      <c r="B377" s="204"/>
      <c r="H377" s="189"/>
      <c r="I377" s="205"/>
    </row>
    <row r="378" spans="2:9" ht="12.75">
      <c r="B378" s="204"/>
      <c r="H378" s="189"/>
      <c r="I378" s="205"/>
    </row>
    <row r="379" spans="2:9" ht="12.75">
      <c r="B379" s="204"/>
      <c r="H379" s="189"/>
      <c r="I379" s="205"/>
    </row>
    <row r="380" spans="2:9" ht="12.75">
      <c r="B380" s="204"/>
      <c r="H380" s="189"/>
      <c r="I380" s="205"/>
    </row>
    <row r="381" spans="2:9" ht="12.75">
      <c r="B381" s="204"/>
      <c r="H381" s="189"/>
      <c r="I381" s="205"/>
    </row>
    <row r="382" spans="2:9" ht="12.75">
      <c r="B382" s="204"/>
      <c r="H382" s="189"/>
      <c r="I382" s="205"/>
    </row>
    <row r="383" spans="2:9" ht="12.75">
      <c r="B383" s="204"/>
      <c r="H383" s="189"/>
      <c r="I383" s="205"/>
    </row>
    <row r="384" spans="2:9" ht="12.75">
      <c r="B384" s="204"/>
      <c r="H384" s="189"/>
      <c r="I384" s="205"/>
    </row>
    <row r="385" spans="2:9" ht="12.75">
      <c r="B385" s="204"/>
      <c r="H385" s="189"/>
      <c r="I385" s="205"/>
    </row>
    <row r="386" spans="2:9" ht="12.75">
      <c r="B386" s="204"/>
      <c r="H386" s="189"/>
      <c r="I386" s="205"/>
    </row>
    <row r="387" spans="2:9" ht="12.75">
      <c r="B387" s="204"/>
      <c r="H387" s="189"/>
      <c r="I387" s="205"/>
    </row>
    <row r="388" spans="2:9" ht="12.75">
      <c r="B388" s="204"/>
      <c r="H388" s="189"/>
      <c r="I388" s="205"/>
    </row>
    <row r="389" spans="2:9" ht="12.75">
      <c r="B389" s="204"/>
      <c r="H389" s="189"/>
      <c r="I389" s="205"/>
    </row>
    <row r="390" spans="2:9" ht="12.75">
      <c r="B390" s="204"/>
      <c r="H390" s="189"/>
      <c r="I390" s="205"/>
    </row>
    <row r="391" spans="2:9" ht="12.75">
      <c r="B391" s="204"/>
      <c r="H391" s="189"/>
      <c r="I391" s="205"/>
    </row>
    <row r="392" spans="2:9" ht="12.75">
      <c r="B392" s="204"/>
      <c r="H392" s="189"/>
      <c r="I392" s="205"/>
    </row>
    <row r="393" spans="2:9" ht="12.75">
      <c r="B393" s="204"/>
      <c r="H393" s="189"/>
      <c r="I393" s="205"/>
    </row>
    <row r="394" spans="2:9" ht="12.75">
      <c r="B394" s="204"/>
      <c r="H394" s="189"/>
      <c r="I394" s="205"/>
    </row>
    <row r="395" spans="2:9" ht="12.75">
      <c r="B395" s="204"/>
      <c r="H395" s="189"/>
      <c r="I395" s="205"/>
    </row>
    <row r="396" spans="2:9" ht="12.75">
      <c r="B396" s="204"/>
      <c r="H396" s="189"/>
      <c r="I396" s="205"/>
    </row>
    <row r="397" spans="2:9" ht="12.75">
      <c r="B397" s="204"/>
      <c r="H397" s="189"/>
      <c r="I397" s="205"/>
    </row>
    <row r="398" spans="2:9" ht="12.75">
      <c r="B398" s="204"/>
      <c r="H398" s="189"/>
      <c r="I398" s="205"/>
    </row>
    <row r="399" spans="2:9" ht="12.75">
      <c r="B399" s="204"/>
      <c r="H399" s="189"/>
      <c r="I399" s="205"/>
    </row>
    <row r="400" spans="2:9" ht="12.75">
      <c r="B400" s="204"/>
      <c r="H400" s="189"/>
      <c r="I400" s="205"/>
    </row>
    <row r="401" spans="2:9" ht="12.75">
      <c r="B401" s="204"/>
      <c r="H401" s="189"/>
      <c r="I401" s="205"/>
    </row>
    <row r="402" spans="2:9" ht="12.75">
      <c r="B402" s="204"/>
      <c r="H402" s="189"/>
      <c r="I402" s="205"/>
    </row>
    <row r="403" spans="2:9" ht="12.75">
      <c r="B403" s="204"/>
      <c r="H403" s="189"/>
      <c r="I403" s="205"/>
    </row>
    <row r="404" spans="2:9" ht="12.75">
      <c r="B404" s="204"/>
      <c r="H404" s="189"/>
      <c r="I404" s="205"/>
    </row>
    <row r="405" spans="2:9" ht="12.75">
      <c r="B405" s="204"/>
      <c r="H405" s="189"/>
      <c r="I405" s="205"/>
    </row>
    <row r="406" spans="2:9" ht="12.75">
      <c r="B406" s="204"/>
      <c r="H406" s="189"/>
      <c r="I406" s="205"/>
    </row>
    <row r="407" spans="2:9" ht="12.75">
      <c r="B407" s="204"/>
      <c r="H407" s="189"/>
      <c r="I407" s="205"/>
    </row>
    <row r="408" spans="2:9" ht="12.75">
      <c r="B408" s="204"/>
      <c r="H408" s="189"/>
      <c r="I408" s="205"/>
    </row>
    <row r="409" spans="2:9" ht="12.75">
      <c r="B409" s="204"/>
      <c r="H409" s="189"/>
      <c r="I409" s="205"/>
    </row>
    <row r="410" spans="2:9" ht="12.75">
      <c r="B410" s="204"/>
      <c r="H410" s="189"/>
      <c r="I410" s="205"/>
    </row>
    <row r="411" spans="2:9" ht="12.75">
      <c r="B411" s="204"/>
      <c r="H411" s="189"/>
      <c r="I411" s="205"/>
    </row>
    <row r="412" spans="2:9" ht="12.75">
      <c r="B412" s="204"/>
      <c r="H412" s="189"/>
      <c r="I412" s="205"/>
    </row>
    <row r="413" spans="2:9" ht="12.75">
      <c r="B413" s="204"/>
      <c r="H413" s="189"/>
      <c r="I413" s="205"/>
    </row>
    <row r="414" spans="2:9" ht="12.75">
      <c r="B414" s="204"/>
      <c r="H414" s="189"/>
      <c r="I414" s="205"/>
    </row>
    <row r="415" spans="2:9" ht="12.75">
      <c r="B415" s="204"/>
      <c r="H415" s="189"/>
      <c r="I415" s="205"/>
    </row>
    <row r="416" spans="2:9" ht="12.75">
      <c r="B416" s="204"/>
      <c r="H416" s="189"/>
      <c r="I416" s="205"/>
    </row>
    <row r="417" spans="2:9" ht="12.75">
      <c r="B417" s="204"/>
      <c r="H417" s="189"/>
      <c r="I417" s="205"/>
    </row>
    <row r="418" spans="2:9" ht="12.75">
      <c r="B418" s="204"/>
      <c r="H418" s="189"/>
      <c r="I418" s="205"/>
    </row>
    <row r="419" spans="2:9" ht="12.75">
      <c r="B419" s="204"/>
      <c r="H419" s="189"/>
      <c r="I419" s="205"/>
    </row>
    <row r="420" spans="2:9" ht="12.75">
      <c r="B420" s="204"/>
      <c r="H420" s="189"/>
      <c r="I420" s="205"/>
    </row>
    <row r="421" spans="2:9" ht="12.75">
      <c r="B421" s="204"/>
      <c r="H421" s="189"/>
      <c r="I421" s="205"/>
    </row>
    <row r="422" spans="2:9" ht="12.75">
      <c r="B422" s="204"/>
      <c r="H422" s="189"/>
      <c r="I422" s="205"/>
    </row>
    <row r="423" spans="2:9" ht="12.75">
      <c r="B423" s="204"/>
      <c r="H423" s="189"/>
      <c r="I423" s="205"/>
    </row>
    <row r="424" spans="2:9" ht="12.75">
      <c r="B424" s="204"/>
      <c r="H424" s="189"/>
      <c r="I424" s="205"/>
    </row>
    <row r="425" spans="2:9" ht="12.75">
      <c r="B425" s="204"/>
      <c r="H425" s="189"/>
      <c r="I425" s="205"/>
    </row>
    <row r="426" spans="2:9" ht="12.75">
      <c r="B426" s="204"/>
      <c r="H426" s="189"/>
      <c r="I426" s="205"/>
    </row>
    <row r="427" spans="2:9" ht="12.75">
      <c r="B427" s="204"/>
      <c r="H427" s="189"/>
      <c r="I427" s="205"/>
    </row>
    <row r="428" spans="2:9" ht="12.75">
      <c r="B428" s="204"/>
      <c r="H428" s="189"/>
      <c r="I428" s="205"/>
    </row>
    <row r="429" spans="2:9" ht="12.75">
      <c r="B429" s="204"/>
      <c r="H429" s="189"/>
      <c r="I429" s="205"/>
    </row>
    <row r="430" spans="2:9" ht="12.75">
      <c r="B430" s="204"/>
      <c r="H430" s="189"/>
      <c r="I430" s="205"/>
    </row>
    <row r="431" spans="2:9" ht="12.75">
      <c r="B431" s="204"/>
      <c r="H431" s="189"/>
      <c r="I431" s="205"/>
    </row>
    <row r="432" spans="2:9" ht="12.75">
      <c r="B432" s="204"/>
      <c r="H432" s="189"/>
      <c r="I432" s="205"/>
    </row>
    <row r="433" spans="2:9" ht="12.75">
      <c r="B433" s="204"/>
      <c r="H433" s="189"/>
      <c r="I433" s="205"/>
    </row>
    <row r="434" spans="2:9" ht="12.75">
      <c r="B434" s="204"/>
      <c r="H434" s="189"/>
      <c r="I434" s="205"/>
    </row>
    <row r="435" spans="2:9" ht="12.75">
      <c r="B435" s="204"/>
      <c r="H435" s="189"/>
      <c r="I435" s="205"/>
    </row>
    <row r="436" spans="2:9" ht="12.75">
      <c r="B436" s="204"/>
      <c r="H436" s="189"/>
      <c r="I436" s="205"/>
    </row>
    <row r="437" spans="2:9" ht="12.75">
      <c r="B437" s="204"/>
      <c r="H437" s="189"/>
      <c r="I437" s="205"/>
    </row>
    <row r="438" spans="2:9" ht="12.75">
      <c r="B438" s="204"/>
      <c r="H438" s="189"/>
      <c r="I438" s="205"/>
    </row>
    <row r="439" spans="2:9" ht="12.75">
      <c r="B439" s="204"/>
      <c r="H439" s="189"/>
      <c r="I439" s="205"/>
    </row>
    <row r="440" spans="2:9" ht="12.75">
      <c r="B440" s="204"/>
      <c r="H440" s="189"/>
      <c r="I440" s="205"/>
    </row>
    <row r="441" spans="2:9" ht="12.75">
      <c r="B441" s="204"/>
      <c r="H441" s="189"/>
      <c r="I441" s="205"/>
    </row>
    <row r="442" spans="2:9" ht="12.75">
      <c r="B442" s="204"/>
      <c r="H442" s="189"/>
      <c r="I442" s="205"/>
    </row>
    <row r="443" spans="2:9" ht="12.75">
      <c r="B443" s="204"/>
      <c r="H443" s="189"/>
      <c r="I443" s="205"/>
    </row>
    <row r="444" spans="2:9" ht="12.75">
      <c r="B444" s="204"/>
      <c r="H444" s="189"/>
      <c r="I444" s="205"/>
    </row>
    <row r="445" spans="2:9" ht="12.75">
      <c r="B445" s="204"/>
      <c r="H445" s="189"/>
      <c r="I445" s="205"/>
    </row>
    <row r="446" spans="2:9" ht="12.75">
      <c r="B446" s="204"/>
      <c r="H446" s="189"/>
      <c r="I446" s="205"/>
    </row>
    <row r="447" spans="2:9" ht="12.75">
      <c r="B447" s="204"/>
      <c r="H447" s="189"/>
      <c r="I447" s="205"/>
    </row>
    <row r="448" spans="2:9" ht="12.75">
      <c r="B448" s="204"/>
      <c r="H448" s="189"/>
      <c r="I448" s="205"/>
    </row>
    <row r="449" spans="2:9" ht="12.75">
      <c r="B449" s="204"/>
      <c r="H449" s="189"/>
      <c r="I449" s="205"/>
    </row>
    <row r="450" spans="2:9" ht="12.75">
      <c r="B450" s="204"/>
      <c r="H450" s="189"/>
      <c r="I450" s="205"/>
    </row>
    <row r="451" spans="2:9" ht="12.75">
      <c r="B451" s="204"/>
      <c r="H451" s="189"/>
      <c r="I451" s="205"/>
    </row>
    <row r="452" spans="2:9" ht="12.75">
      <c r="B452" s="204"/>
      <c r="H452" s="189"/>
      <c r="I452" s="205"/>
    </row>
    <row r="453" spans="2:9" ht="12.75">
      <c r="B453" s="204"/>
      <c r="H453" s="189"/>
      <c r="I453" s="205"/>
    </row>
    <row r="454" spans="2:9" ht="12.75">
      <c r="B454" s="204"/>
      <c r="H454" s="189"/>
      <c r="I454" s="205"/>
    </row>
    <row r="455" spans="2:9" ht="12.75">
      <c r="B455" s="204"/>
      <c r="H455" s="189"/>
      <c r="I455" s="205"/>
    </row>
    <row r="456" spans="2:9" ht="12.75">
      <c r="B456" s="204"/>
      <c r="H456" s="189"/>
      <c r="I456" s="205"/>
    </row>
    <row r="457" spans="2:9" ht="12.75">
      <c r="B457" s="204"/>
      <c r="H457" s="189"/>
      <c r="I457" s="205"/>
    </row>
    <row r="458" spans="2:9" ht="12.75">
      <c r="B458" s="204"/>
      <c r="H458" s="189"/>
      <c r="I458" s="205"/>
    </row>
    <row r="459" spans="2:9" ht="12.75">
      <c r="B459" s="204"/>
      <c r="H459" s="189"/>
      <c r="I459" s="205"/>
    </row>
    <row r="460" spans="2:9" ht="12.75">
      <c r="B460" s="204"/>
      <c r="H460" s="189"/>
      <c r="I460" s="205"/>
    </row>
    <row r="461" spans="2:9" ht="12.75">
      <c r="B461" s="204"/>
      <c r="H461" s="189"/>
      <c r="I461" s="205"/>
    </row>
    <row r="462" spans="2:9" ht="12.75">
      <c r="B462" s="204"/>
      <c r="H462" s="189"/>
      <c r="I462" s="205"/>
    </row>
    <row r="463" spans="2:9" ht="12.75">
      <c r="B463" s="204"/>
      <c r="H463" s="189"/>
      <c r="I463" s="205"/>
    </row>
    <row r="464" spans="2:9" ht="12.75">
      <c r="B464" s="204"/>
      <c r="H464" s="189"/>
      <c r="I464" s="205"/>
    </row>
    <row r="465" spans="2:9" ht="12.75">
      <c r="B465" s="204"/>
      <c r="H465" s="189"/>
      <c r="I465" s="205"/>
    </row>
    <row r="466" spans="2:9" ht="12.75">
      <c r="B466" s="204"/>
      <c r="H466" s="189"/>
      <c r="I466" s="205"/>
    </row>
    <row r="467" spans="2:9" ht="12.75">
      <c r="B467" s="204"/>
      <c r="H467" s="189"/>
      <c r="I467" s="205"/>
    </row>
    <row r="468" spans="2:9" ht="12.75">
      <c r="B468" s="204"/>
      <c r="H468" s="189"/>
      <c r="I468" s="205"/>
    </row>
    <row r="469" spans="2:9" ht="12.75">
      <c r="B469" s="204"/>
      <c r="H469" s="189"/>
      <c r="I469" s="205"/>
    </row>
    <row r="470" spans="2:9" ht="12.75">
      <c r="B470" s="204"/>
      <c r="H470" s="189"/>
      <c r="I470" s="205"/>
    </row>
    <row r="471" spans="2:9" ht="12.75">
      <c r="B471" s="204"/>
      <c r="H471" s="189"/>
      <c r="I471" s="205"/>
    </row>
    <row r="472" spans="2:9" ht="12.75">
      <c r="B472" s="204"/>
      <c r="H472" s="189"/>
      <c r="I472" s="205"/>
    </row>
    <row r="473" spans="2:9" ht="12.75">
      <c r="B473" s="204"/>
      <c r="H473" s="189"/>
      <c r="I473" s="205"/>
    </row>
    <row r="474" spans="2:9" ht="12.75">
      <c r="B474" s="204"/>
      <c r="H474" s="189"/>
      <c r="I474" s="205"/>
    </row>
    <row r="475" spans="2:9" ht="12.75">
      <c r="B475" s="204"/>
      <c r="H475" s="189"/>
      <c r="I475" s="205"/>
    </row>
    <row r="476" spans="2:9" ht="12.75">
      <c r="B476" s="204"/>
      <c r="H476" s="189"/>
      <c r="I476" s="205"/>
    </row>
    <row r="477" spans="2:9" ht="12.75">
      <c r="B477" s="204"/>
      <c r="H477" s="189"/>
      <c r="I477" s="205"/>
    </row>
    <row r="478" spans="2:9" ht="12.75">
      <c r="B478" s="204"/>
      <c r="H478" s="189"/>
      <c r="I478" s="205"/>
    </row>
    <row r="479" spans="2:9" ht="12.75">
      <c r="B479" s="204"/>
      <c r="H479" s="189"/>
      <c r="I479" s="205"/>
    </row>
    <row r="480" spans="2:9" ht="12.75">
      <c r="B480" s="204"/>
      <c r="H480" s="189"/>
      <c r="I480" s="205"/>
    </row>
    <row r="481" spans="2:9" ht="12.75">
      <c r="B481" s="204"/>
      <c r="H481" s="189"/>
      <c r="I481" s="205"/>
    </row>
    <row r="482" spans="2:9" ht="12.75">
      <c r="B482" s="204"/>
      <c r="H482" s="189"/>
      <c r="I482" s="205"/>
    </row>
    <row r="483" spans="2:9" ht="12.75">
      <c r="B483" s="204"/>
      <c r="H483" s="189"/>
      <c r="I483" s="205"/>
    </row>
    <row r="484" spans="2:9" ht="12.75">
      <c r="B484" s="204"/>
      <c r="H484" s="189"/>
      <c r="I484" s="205"/>
    </row>
    <row r="485" spans="2:9" ht="12.75">
      <c r="B485" s="204"/>
      <c r="H485" s="189"/>
      <c r="I485" s="205"/>
    </row>
    <row r="486" spans="2:9" ht="12.75">
      <c r="B486" s="204"/>
      <c r="H486" s="189"/>
      <c r="I486" s="205"/>
    </row>
    <row r="487" spans="2:9" ht="12.75">
      <c r="B487" s="204"/>
      <c r="H487" s="189"/>
      <c r="I487" s="205"/>
    </row>
    <row r="488" spans="2:9" ht="12.75">
      <c r="B488" s="204"/>
      <c r="H488" s="189"/>
      <c r="I488" s="205"/>
    </row>
    <row r="489" spans="2:9" ht="12.75">
      <c r="B489" s="204"/>
      <c r="H489" s="189"/>
      <c r="I489" s="205"/>
    </row>
    <row r="490" spans="2:9" ht="12.75">
      <c r="B490" s="204"/>
      <c r="H490" s="189"/>
      <c r="I490" s="205"/>
    </row>
    <row r="491" spans="2:9" ht="12.75">
      <c r="B491" s="204"/>
      <c r="H491" s="189"/>
      <c r="I491" s="205"/>
    </row>
    <row r="492" spans="2:9" ht="12.75">
      <c r="B492" s="204"/>
      <c r="H492" s="189"/>
      <c r="I492" s="205"/>
    </row>
    <row r="493" spans="2:9" ht="12.75">
      <c r="B493" s="204"/>
      <c r="H493" s="189"/>
      <c r="I493" s="205"/>
    </row>
    <row r="494" spans="2:9" ht="12.75">
      <c r="B494" s="204"/>
      <c r="H494" s="189"/>
      <c r="I494" s="205"/>
    </row>
    <row r="495" spans="2:9" ht="12.75">
      <c r="B495" s="204"/>
      <c r="H495" s="189"/>
      <c r="I495" s="205"/>
    </row>
    <row r="496" spans="2:9" ht="12.75">
      <c r="B496" s="204"/>
      <c r="H496" s="189"/>
      <c r="I496" s="205"/>
    </row>
    <row r="497" spans="2:9" ht="12.75">
      <c r="B497" s="204"/>
      <c r="H497" s="189"/>
      <c r="I497" s="205"/>
    </row>
    <row r="498" spans="2:9" ht="12.75">
      <c r="B498" s="204"/>
      <c r="H498" s="189"/>
      <c r="I498" s="205"/>
    </row>
    <row r="499" spans="2:9" ht="12.75">
      <c r="B499" s="204"/>
      <c r="H499" s="189"/>
      <c r="I499" s="205"/>
    </row>
    <row r="500" spans="2:9" ht="12.75">
      <c r="B500" s="204"/>
      <c r="H500" s="189"/>
      <c r="I500" s="205"/>
    </row>
    <row r="501" spans="2:9" ht="12.75">
      <c r="B501" s="204"/>
      <c r="H501" s="189"/>
      <c r="I501" s="205"/>
    </row>
    <row r="502" spans="2:9" ht="12.75">
      <c r="B502" s="204"/>
      <c r="H502" s="189"/>
      <c r="I502" s="205"/>
    </row>
    <row r="503" spans="2:9" ht="12.75">
      <c r="B503" s="204"/>
      <c r="H503" s="189"/>
      <c r="I503" s="205"/>
    </row>
    <row r="504" spans="2:9" ht="12.75">
      <c r="B504" s="204"/>
      <c r="H504" s="189"/>
      <c r="I504" s="205"/>
    </row>
    <row r="505" spans="2:9" ht="12.75">
      <c r="B505" s="204"/>
      <c r="H505" s="189"/>
      <c r="I505" s="205"/>
    </row>
    <row r="506" spans="2:9" ht="12.75">
      <c r="B506" s="204"/>
      <c r="H506" s="189"/>
      <c r="I506" s="205"/>
    </row>
    <row r="507" spans="2:9" ht="12.75">
      <c r="B507" s="204"/>
      <c r="H507" s="189"/>
      <c r="I507" s="205"/>
    </row>
    <row r="508" spans="2:9" ht="12.75">
      <c r="B508" s="204"/>
      <c r="H508" s="189"/>
      <c r="I508" s="205"/>
    </row>
    <row r="509" spans="2:9" ht="12.75">
      <c r="B509" s="204"/>
      <c r="H509" s="189"/>
      <c r="I509" s="205"/>
    </row>
    <row r="510" spans="2:9" ht="12.75">
      <c r="B510" s="204"/>
      <c r="H510" s="189"/>
      <c r="I510" s="205"/>
    </row>
    <row r="511" spans="2:9" ht="12.75">
      <c r="B511" s="204"/>
      <c r="H511" s="189"/>
      <c r="I511" s="205"/>
    </row>
    <row r="512" spans="2:9" ht="12.75">
      <c r="B512" s="204"/>
      <c r="H512" s="189"/>
      <c r="I512" s="205"/>
    </row>
    <row r="513" spans="2:9" ht="12.75">
      <c r="B513" s="204"/>
      <c r="H513" s="189"/>
      <c r="I513" s="205"/>
    </row>
    <row r="514" spans="2:9" ht="12.75">
      <c r="B514" s="204"/>
      <c r="H514" s="189"/>
      <c r="I514" s="205"/>
    </row>
    <row r="515" spans="2:9" ht="12.75">
      <c r="B515" s="204"/>
      <c r="H515" s="189"/>
      <c r="I515" s="205"/>
    </row>
    <row r="516" spans="2:9" ht="12.75">
      <c r="B516" s="204"/>
      <c r="H516" s="189"/>
      <c r="I516" s="205"/>
    </row>
    <row r="517" spans="2:9" ht="12.75">
      <c r="B517" s="204"/>
      <c r="H517" s="189"/>
      <c r="I517" s="205"/>
    </row>
    <row r="518" spans="2:9" ht="12.75">
      <c r="B518" s="204"/>
      <c r="H518" s="189"/>
      <c r="I518" s="205"/>
    </row>
    <row r="519" spans="2:9" ht="12.75">
      <c r="B519" s="204"/>
      <c r="H519" s="189"/>
      <c r="I519" s="205"/>
    </row>
    <row r="520" spans="2:9" ht="12.75">
      <c r="B520" s="204"/>
      <c r="H520" s="189"/>
      <c r="I520" s="205"/>
    </row>
    <row r="521" spans="2:9" ht="12.75">
      <c r="B521" s="204"/>
      <c r="H521" s="189"/>
      <c r="I521" s="205"/>
    </row>
    <row r="522" spans="2:9" ht="12.75">
      <c r="B522" s="204"/>
      <c r="H522" s="189"/>
      <c r="I522" s="205"/>
    </row>
    <row r="523" spans="2:9" ht="12.75">
      <c r="B523" s="204"/>
      <c r="H523" s="189"/>
      <c r="I523" s="205"/>
    </row>
    <row r="524" spans="2:9" ht="12.75">
      <c r="B524" s="204"/>
      <c r="H524" s="189"/>
      <c r="I524" s="205"/>
    </row>
    <row r="525" spans="2:9" ht="12.75">
      <c r="B525" s="204"/>
      <c r="H525" s="189"/>
      <c r="I525" s="205"/>
    </row>
    <row r="526" spans="2:9" ht="12.75">
      <c r="B526" s="204"/>
      <c r="H526" s="189"/>
      <c r="I526" s="205"/>
    </row>
    <row r="527" spans="2:9" ht="12.75">
      <c r="B527" s="204"/>
      <c r="H527" s="189"/>
      <c r="I527" s="205"/>
    </row>
    <row r="528" spans="2:9" ht="12.75">
      <c r="B528" s="204"/>
      <c r="H528" s="189"/>
      <c r="I528" s="205"/>
    </row>
    <row r="529" spans="2:9" ht="12.75">
      <c r="B529" s="204"/>
      <c r="H529" s="189"/>
      <c r="I529" s="205"/>
    </row>
    <row r="530" spans="2:9" ht="12.75">
      <c r="B530" s="204"/>
      <c r="H530" s="189"/>
      <c r="I530" s="205"/>
    </row>
    <row r="531" spans="2:9" ht="12.75">
      <c r="B531" s="204"/>
      <c r="H531" s="189"/>
      <c r="I531" s="205"/>
    </row>
    <row r="532" spans="2:9" ht="12.75">
      <c r="B532" s="204"/>
      <c r="H532" s="189"/>
      <c r="I532" s="205"/>
    </row>
    <row r="533" spans="2:9" ht="12.75">
      <c r="B533" s="204"/>
      <c r="H533" s="189"/>
      <c r="I533" s="205"/>
    </row>
    <row r="534" spans="2:9" ht="12.75">
      <c r="B534" s="204"/>
      <c r="H534" s="189"/>
      <c r="I534" s="205"/>
    </row>
    <row r="535" spans="2:9" ht="12.75">
      <c r="B535" s="204"/>
      <c r="H535" s="189"/>
      <c r="I535" s="205"/>
    </row>
    <row r="536" spans="2:9" ht="12.75">
      <c r="B536" s="204"/>
      <c r="H536" s="189"/>
      <c r="I536" s="205"/>
    </row>
    <row r="537" spans="2:9" ht="12.75">
      <c r="B537" s="204"/>
      <c r="H537" s="189"/>
      <c r="I537" s="205"/>
    </row>
    <row r="538" spans="2:9" ht="12.75">
      <c r="B538" s="204"/>
      <c r="H538" s="189"/>
      <c r="I538" s="205"/>
    </row>
    <row r="539" spans="2:9" ht="12.75">
      <c r="B539" s="204"/>
      <c r="H539" s="189"/>
      <c r="I539" s="205"/>
    </row>
    <row r="540" spans="2:9" ht="12.75">
      <c r="B540" s="204"/>
      <c r="H540" s="189"/>
      <c r="I540" s="205"/>
    </row>
    <row r="541" spans="2:9" ht="12.75">
      <c r="B541" s="204"/>
      <c r="H541" s="189"/>
      <c r="I541" s="205"/>
    </row>
    <row r="542" spans="2:9" ht="12.75">
      <c r="B542" s="204"/>
      <c r="H542" s="189"/>
      <c r="I542" s="205"/>
    </row>
    <row r="543" spans="2:9" ht="12.75">
      <c r="B543" s="204"/>
      <c r="H543" s="189"/>
      <c r="I543" s="205"/>
    </row>
    <row r="544" spans="2:9" ht="12.75">
      <c r="B544" s="204"/>
      <c r="H544" s="189"/>
      <c r="I544" s="205"/>
    </row>
    <row r="545" spans="2:9" ht="12.75">
      <c r="B545" s="204"/>
      <c r="H545" s="189"/>
      <c r="I545" s="205"/>
    </row>
    <row r="546" spans="2:9" ht="12.75">
      <c r="B546" s="204"/>
      <c r="H546" s="189"/>
      <c r="I546" s="205"/>
    </row>
    <row r="547" spans="2:9" ht="12.75">
      <c r="B547" s="204"/>
      <c r="H547" s="189"/>
      <c r="I547" s="205"/>
    </row>
    <row r="548" spans="2:9" ht="12.75">
      <c r="B548" s="204"/>
      <c r="H548" s="189"/>
      <c r="I548" s="205"/>
    </row>
    <row r="549" spans="2:9" ht="12.75">
      <c r="B549" s="204"/>
      <c r="H549" s="189"/>
      <c r="I549" s="205"/>
    </row>
    <row r="550" spans="2:9" ht="12.75">
      <c r="B550" s="204"/>
      <c r="H550" s="189"/>
      <c r="I550" s="205"/>
    </row>
    <row r="551" spans="2:9" ht="12.75">
      <c r="B551" s="204"/>
      <c r="H551" s="189"/>
      <c r="I551" s="205"/>
    </row>
    <row r="552" spans="2:9" ht="12.75">
      <c r="B552" s="204"/>
      <c r="H552" s="189"/>
      <c r="I552" s="205"/>
    </row>
    <row r="553" spans="2:9" ht="12.75">
      <c r="B553" s="204"/>
      <c r="H553" s="189"/>
      <c r="I553" s="205"/>
    </row>
    <row r="554" spans="2:9" ht="12.75">
      <c r="B554" s="204"/>
      <c r="H554" s="189"/>
      <c r="I554" s="205"/>
    </row>
    <row r="555" spans="2:9" ht="12.75">
      <c r="B555" s="204"/>
      <c r="H555" s="189"/>
      <c r="I555" s="205"/>
    </row>
    <row r="556" spans="2:9" ht="12.75">
      <c r="B556" s="204"/>
      <c r="H556" s="189"/>
      <c r="I556" s="205"/>
    </row>
    <row r="557" spans="2:9" ht="12.75">
      <c r="B557" s="204"/>
      <c r="H557" s="189"/>
      <c r="I557" s="205"/>
    </row>
    <row r="558" spans="2:9" ht="12.75">
      <c r="B558" s="204"/>
      <c r="H558" s="189"/>
      <c r="I558" s="205"/>
    </row>
    <row r="559" spans="2:9" ht="12.75">
      <c r="B559" s="204"/>
      <c r="H559" s="189"/>
      <c r="I559" s="205"/>
    </row>
    <row r="560" spans="2:9" ht="12.75">
      <c r="B560" s="204"/>
      <c r="H560" s="189"/>
      <c r="I560" s="205"/>
    </row>
    <row r="561" spans="2:9" ht="12.75">
      <c r="B561" s="204"/>
      <c r="H561" s="189"/>
      <c r="I561" s="205"/>
    </row>
    <row r="562" spans="2:9" ht="12.75">
      <c r="B562" s="204"/>
      <c r="H562" s="189"/>
      <c r="I562" s="205"/>
    </row>
    <row r="563" spans="2:9" ht="12.75">
      <c r="B563" s="204"/>
      <c r="H563" s="189"/>
      <c r="I563" s="205"/>
    </row>
    <row r="564" spans="2:9" ht="12.75">
      <c r="B564" s="204"/>
      <c r="H564" s="189"/>
      <c r="I564" s="205"/>
    </row>
    <row r="565" spans="2:9" ht="12.75">
      <c r="B565" s="204"/>
      <c r="H565" s="189"/>
      <c r="I565" s="205"/>
    </row>
    <row r="566" spans="2:9" ht="12.75">
      <c r="B566" s="204"/>
      <c r="H566" s="189"/>
      <c r="I566" s="205"/>
    </row>
    <row r="567" spans="2:9" ht="12.75">
      <c r="B567" s="204"/>
      <c r="H567" s="189"/>
      <c r="I567" s="205"/>
    </row>
    <row r="568" spans="2:9" ht="12.75">
      <c r="B568" s="204"/>
      <c r="H568" s="189"/>
      <c r="I568" s="205"/>
    </row>
    <row r="569" spans="2:9" ht="12.75">
      <c r="B569" s="204"/>
      <c r="H569" s="189"/>
      <c r="I569" s="205"/>
    </row>
    <row r="570" spans="2:9" ht="12.75">
      <c r="B570" s="204"/>
      <c r="H570" s="189"/>
      <c r="I570" s="205"/>
    </row>
    <row r="571" spans="2:9" ht="12.75">
      <c r="B571" s="204"/>
      <c r="H571" s="189"/>
      <c r="I571" s="205"/>
    </row>
    <row r="572" spans="2:9" ht="12.75">
      <c r="B572" s="204"/>
      <c r="H572" s="189"/>
      <c r="I572" s="205"/>
    </row>
    <row r="573" spans="2:9" ht="12.75">
      <c r="B573" s="204"/>
      <c r="H573" s="189"/>
      <c r="I573" s="205"/>
    </row>
    <row r="574" spans="2:9" ht="12.75">
      <c r="B574" s="204"/>
      <c r="H574" s="189"/>
      <c r="I574" s="205"/>
    </row>
    <row r="575" spans="2:9" ht="12.75">
      <c r="B575" s="204"/>
      <c r="H575" s="189"/>
      <c r="I575" s="205"/>
    </row>
    <row r="576" spans="2:9" ht="12.75">
      <c r="B576" s="204"/>
      <c r="H576" s="189"/>
      <c r="I576" s="205"/>
    </row>
    <row r="577" spans="2:9" ht="12.75">
      <c r="B577" s="204"/>
      <c r="H577" s="189"/>
      <c r="I577" s="205"/>
    </row>
    <row r="578" spans="2:9" ht="12.75">
      <c r="B578" s="204"/>
      <c r="H578" s="189"/>
      <c r="I578" s="205"/>
    </row>
    <row r="579" spans="2:9" ht="12.75">
      <c r="B579" s="204"/>
      <c r="H579" s="189"/>
      <c r="I579" s="205"/>
    </row>
    <row r="580" spans="2:9" ht="12.75">
      <c r="B580" s="204"/>
      <c r="H580" s="189"/>
      <c r="I580" s="205"/>
    </row>
    <row r="581" spans="2:9" ht="12.75">
      <c r="B581" s="204"/>
      <c r="H581" s="189"/>
      <c r="I581" s="205"/>
    </row>
    <row r="582" spans="2:9" ht="12.75">
      <c r="B582" s="204"/>
      <c r="H582" s="189"/>
      <c r="I582" s="205"/>
    </row>
    <row r="583" spans="2:9" ht="12.75">
      <c r="B583" s="204"/>
      <c r="H583" s="189"/>
      <c r="I583" s="205"/>
    </row>
    <row r="584" spans="2:9" ht="12.75">
      <c r="B584" s="204"/>
      <c r="H584" s="189"/>
      <c r="I584" s="205"/>
    </row>
    <row r="585" spans="2:9" ht="12.75">
      <c r="B585" s="204"/>
      <c r="H585" s="189"/>
      <c r="I585" s="205"/>
    </row>
    <row r="586" spans="2:9" ht="12.75">
      <c r="B586" s="204"/>
      <c r="H586" s="189"/>
      <c r="I586" s="205"/>
    </row>
    <row r="587" spans="2:9" ht="12.75">
      <c r="B587" s="204"/>
      <c r="H587" s="189"/>
      <c r="I587" s="205"/>
    </row>
    <row r="588" spans="2:9" ht="12.75">
      <c r="B588" s="204"/>
      <c r="H588" s="189"/>
      <c r="I588" s="205"/>
    </row>
    <row r="589" spans="2:9" ht="12.75">
      <c r="B589" s="204"/>
      <c r="H589" s="189"/>
      <c r="I589" s="205"/>
    </row>
    <row r="590" spans="2:9" ht="12.75">
      <c r="B590" s="204"/>
      <c r="H590" s="189"/>
      <c r="I590" s="205"/>
    </row>
    <row r="591" spans="2:9" ht="12.75">
      <c r="B591" s="204"/>
      <c r="H591" s="189"/>
      <c r="I591" s="205"/>
    </row>
    <row r="592" spans="2:9" ht="12.75">
      <c r="B592" s="204"/>
      <c r="H592" s="189"/>
      <c r="I592" s="205"/>
    </row>
    <row r="593" spans="2:9" ht="12.75">
      <c r="B593" s="204"/>
      <c r="H593" s="189"/>
      <c r="I593" s="205"/>
    </row>
    <row r="594" spans="2:9" ht="12.75">
      <c r="B594" s="204"/>
      <c r="H594" s="189"/>
      <c r="I594" s="205"/>
    </row>
    <row r="595" spans="2:9" ht="12.75">
      <c r="B595" s="204"/>
      <c r="H595" s="189"/>
      <c r="I595" s="205"/>
    </row>
    <row r="596" spans="2:9" ht="12.75">
      <c r="B596" s="204"/>
      <c r="H596" s="189"/>
      <c r="I596" s="205"/>
    </row>
    <row r="597" spans="2:9" ht="12.75">
      <c r="B597" s="204"/>
      <c r="H597" s="189"/>
      <c r="I597" s="205"/>
    </row>
    <row r="598" spans="2:9" ht="12.75">
      <c r="B598" s="204"/>
      <c r="H598" s="189"/>
      <c r="I598" s="205"/>
    </row>
    <row r="599" spans="2:9" ht="12.75">
      <c r="B599" s="204"/>
      <c r="H599" s="189"/>
      <c r="I599" s="205"/>
    </row>
    <row r="600" spans="2:9" ht="12.75">
      <c r="B600" s="204"/>
      <c r="H600" s="189"/>
      <c r="I600" s="205"/>
    </row>
    <row r="601" spans="2:9" ht="12.75">
      <c r="B601" s="204"/>
      <c r="H601" s="189"/>
      <c r="I601" s="205"/>
    </row>
    <row r="602" spans="2:9" ht="12.75">
      <c r="B602" s="204"/>
      <c r="H602" s="189"/>
      <c r="I602" s="205"/>
    </row>
    <row r="603" spans="2:9" ht="12.75">
      <c r="B603" s="204"/>
      <c r="H603" s="189"/>
      <c r="I603" s="205"/>
    </row>
    <row r="604" spans="2:9" ht="12.75">
      <c r="B604" s="204"/>
      <c r="H604" s="189"/>
      <c r="I604" s="205"/>
    </row>
    <row r="605" spans="2:9" ht="12.75">
      <c r="B605" s="204"/>
      <c r="H605" s="189"/>
      <c r="I605" s="205"/>
    </row>
    <row r="606" spans="2:9" ht="12.75">
      <c r="B606" s="204"/>
      <c r="H606" s="189"/>
      <c r="I606" s="205"/>
    </row>
    <row r="607" spans="2:9" ht="12.75">
      <c r="B607" s="204"/>
      <c r="H607" s="189"/>
      <c r="I607" s="205"/>
    </row>
    <row r="608" spans="2:9" ht="12.75">
      <c r="B608" s="204"/>
      <c r="H608" s="189"/>
      <c r="I608" s="205"/>
    </row>
    <row r="609" spans="2:9" ht="12.75">
      <c r="B609" s="204"/>
      <c r="H609" s="189"/>
      <c r="I609" s="205"/>
    </row>
    <row r="610" spans="2:9" ht="12.75">
      <c r="B610" s="204"/>
      <c r="H610" s="189"/>
      <c r="I610" s="205"/>
    </row>
    <row r="611" spans="2:9" ht="12.75">
      <c r="B611" s="204"/>
      <c r="H611" s="189"/>
      <c r="I611" s="205"/>
    </row>
    <row r="612" spans="2:9" ht="12.75">
      <c r="B612" s="204"/>
      <c r="H612" s="189"/>
      <c r="I612" s="205"/>
    </row>
    <row r="613" spans="2:9" ht="12.75">
      <c r="B613" s="204"/>
      <c r="H613" s="189"/>
      <c r="I613" s="205"/>
    </row>
    <row r="614" spans="2:9" ht="12.75">
      <c r="B614" s="204"/>
      <c r="H614" s="189"/>
      <c r="I614" s="205"/>
    </row>
    <row r="615" spans="2:9" ht="12.75">
      <c r="B615" s="204"/>
      <c r="H615" s="189"/>
      <c r="I615" s="205"/>
    </row>
    <row r="616" spans="2:9" ht="12.75">
      <c r="B616" s="204"/>
      <c r="H616" s="189"/>
      <c r="I616" s="205"/>
    </row>
    <row r="617" spans="2:9" ht="12.75">
      <c r="B617" s="204"/>
      <c r="H617" s="189"/>
      <c r="I617" s="205"/>
    </row>
    <row r="618" spans="2:9" ht="12.75">
      <c r="B618" s="204"/>
      <c r="H618" s="189"/>
      <c r="I618" s="205"/>
    </row>
    <row r="619" spans="2:9" ht="12.75">
      <c r="B619" s="204"/>
      <c r="H619" s="189"/>
      <c r="I619" s="205"/>
    </row>
    <row r="620" spans="2:9" ht="12.75">
      <c r="B620" s="204"/>
      <c r="H620" s="189"/>
      <c r="I620" s="205"/>
    </row>
    <row r="621" spans="2:9" ht="12.75">
      <c r="B621" s="204"/>
      <c r="H621" s="189"/>
      <c r="I621" s="205"/>
    </row>
    <row r="622" spans="2:9" ht="12.75">
      <c r="B622" s="204"/>
      <c r="H622" s="189"/>
      <c r="I622" s="205"/>
    </row>
    <row r="623" spans="2:9" ht="12.75">
      <c r="B623" s="204"/>
      <c r="H623" s="189"/>
      <c r="I623" s="205"/>
    </row>
    <row r="624" spans="2:9" ht="12.75">
      <c r="B624" s="204"/>
      <c r="H624" s="189"/>
      <c r="I624" s="205"/>
    </row>
    <row r="625" spans="2:9" ht="12.75">
      <c r="B625" s="204"/>
      <c r="H625" s="189"/>
      <c r="I625" s="205"/>
    </row>
    <row r="626" spans="2:9" ht="12.75">
      <c r="B626" s="204"/>
      <c r="H626" s="189"/>
      <c r="I626" s="205"/>
    </row>
    <row r="627" spans="2:9" ht="12.75">
      <c r="B627" s="204"/>
      <c r="H627" s="189"/>
      <c r="I627" s="205"/>
    </row>
    <row r="628" spans="2:9" ht="12.75">
      <c r="B628" s="204"/>
      <c r="H628" s="189"/>
      <c r="I628" s="205"/>
    </row>
    <row r="629" spans="2:9" ht="12.75">
      <c r="B629" s="204"/>
      <c r="H629" s="189"/>
      <c r="I629" s="205"/>
    </row>
    <row r="630" spans="2:9" ht="12.75">
      <c r="B630" s="204"/>
      <c r="H630" s="189"/>
      <c r="I630" s="205"/>
    </row>
    <row r="631" spans="2:9" ht="12.75">
      <c r="B631" s="204"/>
      <c r="H631" s="189"/>
      <c r="I631" s="205"/>
    </row>
    <row r="632" spans="2:9" ht="12.75">
      <c r="B632" s="204"/>
      <c r="H632" s="189"/>
      <c r="I632" s="205"/>
    </row>
    <row r="633" spans="2:9" ht="12.75">
      <c r="B633" s="204"/>
      <c r="H633" s="189"/>
      <c r="I633" s="205"/>
    </row>
    <row r="634" spans="2:9" ht="12.75">
      <c r="B634" s="204"/>
      <c r="H634" s="189"/>
      <c r="I634" s="205"/>
    </row>
    <row r="635" spans="2:9" ht="12.75">
      <c r="B635" s="204"/>
      <c r="H635" s="189"/>
      <c r="I635" s="205"/>
    </row>
    <row r="636" spans="2:9" ht="12.75">
      <c r="B636" s="204"/>
      <c r="H636" s="189"/>
      <c r="I636" s="205"/>
    </row>
    <row r="637" spans="2:9" ht="12.75">
      <c r="B637" s="204"/>
      <c r="H637" s="189"/>
      <c r="I637" s="205"/>
    </row>
    <row r="638" spans="2:9" ht="12.75">
      <c r="B638" s="204"/>
      <c r="H638" s="189"/>
      <c r="I638" s="205"/>
    </row>
    <row r="639" spans="2:9" ht="12.75">
      <c r="B639" s="204"/>
      <c r="H639" s="189"/>
      <c r="I639" s="205"/>
    </row>
    <row r="640" spans="2:9" ht="12.75">
      <c r="B640" s="204"/>
      <c r="H640" s="189"/>
      <c r="I640" s="205"/>
    </row>
    <row r="641" spans="2:9" ht="12.75">
      <c r="B641" s="204"/>
      <c r="H641" s="189"/>
      <c r="I641" s="205"/>
    </row>
    <row r="642" spans="2:9" ht="12.75">
      <c r="B642" s="204"/>
      <c r="H642" s="189"/>
      <c r="I642" s="205"/>
    </row>
    <row r="643" spans="2:9" ht="12.75">
      <c r="B643" s="204"/>
      <c r="H643" s="189"/>
      <c r="I643" s="205"/>
    </row>
    <row r="644" spans="2:9" ht="12.75">
      <c r="B644" s="204"/>
      <c r="H644" s="189"/>
      <c r="I644" s="205"/>
    </row>
    <row r="645" spans="2:9" ht="12.75">
      <c r="B645" s="204"/>
      <c r="H645" s="189"/>
      <c r="I645" s="205"/>
    </row>
    <row r="646" spans="2:9" ht="12.75">
      <c r="B646" s="204"/>
      <c r="H646" s="189"/>
      <c r="I646" s="205"/>
    </row>
    <row r="647" spans="2:9" ht="12.75">
      <c r="B647" s="204"/>
      <c r="H647" s="189"/>
      <c r="I647" s="205"/>
    </row>
    <row r="648" spans="2:9" ht="12.75">
      <c r="B648" s="204"/>
      <c r="H648" s="189"/>
      <c r="I648" s="205"/>
    </row>
    <row r="649" spans="2:9" ht="12.75">
      <c r="B649" s="204"/>
      <c r="H649" s="189"/>
      <c r="I649" s="205"/>
    </row>
    <row r="650" spans="2:9" ht="12.75">
      <c r="B650" s="204"/>
      <c r="H650" s="189"/>
      <c r="I650" s="205"/>
    </row>
    <row r="651" spans="2:9" ht="12.75">
      <c r="B651" s="204"/>
      <c r="H651" s="189"/>
      <c r="I651" s="205"/>
    </row>
    <row r="652" spans="2:9" ht="12.75">
      <c r="B652" s="204"/>
      <c r="H652" s="189"/>
      <c r="I652" s="205"/>
    </row>
    <row r="653" spans="2:9" ht="12.75">
      <c r="B653" s="204"/>
      <c r="H653" s="189"/>
      <c r="I653" s="205"/>
    </row>
    <row r="654" spans="2:9" ht="12.75">
      <c r="B654" s="204"/>
      <c r="H654" s="189"/>
      <c r="I654" s="205"/>
    </row>
    <row r="655" spans="2:9" ht="12.75">
      <c r="B655" s="204"/>
      <c r="H655" s="189"/>
      <c r="I655" s="205"/>
    </row>
    <row r="656" spans="2:9" ht="12.75">
      <c r="B656" s="204"/>
      <c r="H656" s="189"/>
      <c r="I656" s="205"/>
    </row>
    <row r="657" spans="2:9" ht="12.75">
      <c r="B657" s="204"/>
      <c r="H657" s="189"/>
      <c r="I657" s="205"/>
    </row>
    <row r="658" spans="2:9" ht="12.75">
      <c r="B658" s="204"/>
      <c r="H658" s="189"/>
      <c r="I658" s="205"/>
    </row>
    <row r="659" spans="2:9" ht="12.75">
      <c r="B659" s="204"/>
      <c r="H659" s="189"/>
      <c r="I659" s="205"/>
    </row>
    <row r="660" spans="2:9" ht="12.75">
      <c r="B660" s="204"/>
      <c r="H660" s="189"/>
      <c r="I660" s="205"/>
    </row>
    <row r="661" spans="2:9" ht="12.75">
      <c r="B661" s="204"/>
      <c r="H661" s="189"/>
      <c r="I661" s="205"/>
    </row>
    <row r="662" spans="2:9" ht="12.75">
      <c r="B662" s="204"/>
      <c r="H662" s="189"/>
      <c r="I662" s="205"/>
    </row>
    <row r="663" spans="2:9" ht="12.75">
      <c r="B663" s="204"/>
      <c r="H663" s="189"/>
      <c r="I663" s="205"/>
    </row>
    <row r="664" spans="2:9" ht="12.75">
      <c r="B664" s="204"/>
      <c r="H664" s="189"/>
      <c r="I664" s="205"/>
    </row>
    <row r="665" spans="2:9" ht="12.75">
      <c r="B665" s="204"/>
      <c r="H665" s="189"/>
      <c r="I665" s="205"/>
    </row>
    <row r="666" spans="2:9" ht="12.75">
      <c r="B666" s="204"/>
      <c r="H666" s="189"/>
      <c r="I666" s="205"/>
    </row>
    <row r="667" spans="2:9" ht="12.75">
      <c r="B667" s="204"/>
      <c r="H667" s="189"/>
      <c r="I667" s="205"/>
    </row>
    <row r="668" spans="2:9" ht="12.75">
      <c r="B668" s="204"/>
      <c r="H668" s="189"/>
      <c r="I668" s="205"/>
    </row>
    <row r="669" spans="2:9" ht="12.75">
      <c r="B669" s="204"/>
      <c r="H669" s="189"/>
      <c r="I669" s="205"/>
    </row>
    <row r="670" spans="2:9" ht="12.75">
      <c r="B670" s="204"/>
      <c r="H670" s="189"/>
      <c r="I670" s="205"/>
    </row>
    <row r="671" spans="2:9" ht="12.75">
      <c r="B671" s="204"/>
      <c r="H671" s="189"/>
      <c r="I671" s="205"/>
    </row>
    <row r="672" spans="2:9" ht="12.75">
      <c r="B672" s="204"/>
      <c r="H672" s="189"/>
      <c r="I672" s="205"/>
    </row>
    <row r="673" spans="2:9" ht="12.75">
      <c r="B673" s="204"/>
      <c r="H673" s="189"/>
      <c r="I673" s="205"/>
    </row>
    <row r="674" spans="2:9" ht="12.75">
      <c r="B674" s="204"/>
      <c r="H674" s="189"/>
      <c r="I674" s="205"/>
    </row>
    <row r="675" spans="2:9" ht="12.75">
      <c r="B675" s="204"/>
      <c r="H675" s="189"/>
      <c r="I675" s="205"/>
    </row>
    <row r="676" spans="2:9" ht="12.75">
      <c r="B676" s="204"/>
      <c r="H676" s="189"/>
      <c r="I676" s="205"/>
    </row>
    <row r="677" spans="2:9" ht="12.75">
      <c r="B677" s="204"/>
      <c r="H677" s="189"/>
      <c r="I677" s="205"/>
    </row>
    <row r="678" spans="2:9" ht="12.75">
      <c r="B678" s="204"/>
      <c r="H678" s="189"/>
      <c r="I678" s="205"/>
    </row>
    <row r="679" spans="2:9" ht="12.75">
      <c r="B679" s="204"/>
      <c r="H679" s="189"/>
      <c r="I679" s="205"/>
    </row>
    <row r="680" spans="2:9" ht="12.75">
      <c r="B680" s="204"/>
      <c r="H680" s="189"/>
      <c r="I680" s="205"/>
    </row>
    <row r="681" spans="2:9" ht="12.75">
      <c r="B681" s="204"/>
      <c r="H681" s="189"/>
      <c r="I681" s="205"/>
    </row>
    <row r="682" spans="2:9" ht="12.75">
      <c r="B682" s="204"/>
      <c r="H682" s="189"/>
      <c r="I682" s="205"/>
    </row>
    <row r="683" spans="2:9" ht="12.75">
      <c r="B683" s="204"/>
      <c r="H683" s="189"/>
      <c r="I683" s="205"/>
    </row>
    <row r="684" spans="2:9" ht="12.75">
      <c r="B684" s="204"/>
      <c r="H684" s="189"/>
      <c r="I684" s="205"/>
    </row>
    <row r="685" spans="2:9" ht="12.75">
      <c r="B685" s="204"/>
      <c r="H685" s="189"/>
      <c r="I685" s="205"/>
    </row>
    <row r="686" spans="2:9" ht="12.75">
      <c r="B686" s="204"/>
      <c r="H686" s="189"/>
      <c r="I686" s="205"/>
    </row>
    <row r="687" spans="2:9" ht="12.75">
      <c r="B687" s="204"/>
      <c r="H687" s="189"/>
      <c r="I687" s="205"/>
    </row>
    <row r="688" spans="2:9" ht="12.75">
      <c r="B688" s="204"/>
      <c r="H688" s="189"/>
      <c r="I688" s="205"/>
    </row>
    <row r="689" spans="2:9" ht="12.75">
      <c r="B689" s="204"/>
      <c r="H689" s="189"/>
      <c r="I689" s="205"/>
    </row>
    <row r="690" spans="2:9" ht="12.75">
      <c r="B690" s="204"/>
      <c r="H690" s="189"/>
      <c r="I690" s="205"/>
    </row>
    <row r="691" spans="2:9" ht="12.75">
      <c r="B691" s="204"/>
      <c r="H691" s="189"/>
      <c r="I691" s="205"/>
    </row>
    <row r="692" spans="2:9" ht="12.75">
      <c r="B692" s="204"/>
      <c r="H692" s="189"/>
      <c r="I692" s="205"/>
    </row>
    <row r="693" spans="2:9" ht="12.75">
      <c r="B693" s="204"/>
      <c r="H693" s="189"/>
      <c r="I693" s="205"/>
    </row>
    <row r="694" spans="2:9" ht="12.75">
      <c r="B694" s="204"/>
      <c r="H694" s="189"/>
      <c r="I694" s="205"/>
    </row>
    <row r="695" spans="2:9" ht="12.75">
      <c r="B695" s="204"/>
      <c r="H695" s="189"/>
      <c r="I695" s="205"/>
    </row>
    <row r="696" spans="2:9" ht="12.75">
      <c r="B696" s="204"/>
      <c r="H696" s="189"/>
      <c r="I696" s="205"/>
    </row>
    <row r="697" spans="2:9" ht="12.75">
      <c r="B697" s="204"/>
      <c r="H697" s="189"/>
      <c r="I697" s="205"/>
    </row>
    <row r="698" spans="2:9" ht="12.75">
      <c r="B698" s="204"/>
      <c r="H698" s="189"/>
      <c r="I698" s="205"/>
    </row>
    <row r="699" spans="2:9" ht="12.75">
      <c r="B699" s="204"/>
      <c r="H699" s="189"/>
      <c r="I699" s="205"/>
    </row>
    <row r="700" spans="2:9" ht="12.75">
      <c r="B700" s="204"/>
      <c r="H700" s="189"/>
      <c r="I700" s="205"/>
    </row>
    <row r="701" spans="2:9" ht="12.75">
      <c r="B701" s="204"/>
      <c r="H701" s="189"/>
      <c r="I701" s="205"/>
    </row>
    <row r="702" spans="2:9" ht="12.75">
      <c r="B702" s="204"/>
      <c r="H702" s="189"/>
      <c r="I702" s="205"/>
    </row>
    <row r="703" spans="2:9" ht="12.75">
      <c r="B703" s="204"/>
      <c r="H703" s="189"/>
      <c r="I703" s="205"/>
    </row>
    <row r="704" spans="2:9" ht="12.75">
      <c r="B704" s="204"/>
      <c r="H704" s="189"/>
      <c r="I704" s="205"/>
    </row>
    <row r="705" spans="2:9" ht="12.75">
      <c r="B705" s="204"/>
      <c r="H705" s="189"/>
      <c r="I705" s="205"/>
    </row>
    <row r="706" spans="2:9" ht="12.75">
      <c r="B706" s="204"/>
      <c r="H706" s="189"/>
      <c r="I706" s="205"/>
    </row>
    <row r="707" spans="2:9" ht="12.75">
      <c r="B707" s="204"/>
      <c r="H707" s="189"/>
      <c r="I707" s="205"/>
    </row>
    <row r="708" spans="2:9" ht="12.75">
      <c r="B708" s="204"/>
      <c r="H708" s="189"/>
      <c r="I708" s="205"/>
    </row>
    <row r="709" spans="2:9" ht="12.75">
      <c r="B709" s="204"/>
      <c r="H709" s="189"/>
      <c r="I709" s="205"/>
    </row>
    <row r="710" spans="2:9" ht="12.75">
      <c r="B710" s="204"/>
      <c r="H710" s="189"/>
      <c r="I710" s="205"/>
    </row>
    <row r="711" spans="2:9" ht="12.75">
      <c r="B711" s="204"/>
      <c r="H711" s="189"/>
      <c r="I711" s="205"/>
    </row>
    <row r="712" spans="2:9" ht="12.75">
      <c r="B712" s="204"/>
      <c r="H712" s="189"/>
      <c r="I712" s="205"/>
    </row>
    <row r="713" spans="2:9" ht="12.75">
      <c r="B713" s="204"/>
      <c r="H713" s="189"/>
      <c r="I713" s="205"/>
    </row>
    <row r="714" spans="2:9" ht="12.75">
      <c r="B714" s="204"/>
      <c r="H714" s="189"/>
      <c r="I714" s="205"/>
    </row>
    <row r="715" spans="2:9" ht="12.75">
      <c r="B715" s="204"/>
      <c r="H715" s="189"/>
      <c r="I715" s="205"/>
    </row>
    <row r="716" spans="2:9" ht="12.75">
      <c r="B716" s="204"/>
      <c r="H716" s="189"/>
      <c r="I716" s="205"/>
    </row>
    <row r="717" spans="2:9" ht="12.75">
      <c r="B717" s="204"/>
      <c r="H717" s="189"/>
      <c r="I717" s="205"/>
    </row>
    <row r="718" spans="2:9" ht="12.75">
      <c r="B718" s="204"/>
      <c r="H718" s="189"/>
      <c r="I718" s="205"/>
    </row>
    <row r="719" spans="2:9" ht="12.75">
      <c r="B719" s="204"/>
      <c r="H719" s="189"/>
      <c r="I719" s="205"/>
    </row>
    <row r="720" spans="2:9" ht="12.75">
      <c r="B720" s="204"/>
      <c r="H720" s="189"/>
      <c r="I720" s="205"/>
    </row>
    <row r="721" spans="2:9" ht="12.75">
      <c r="B721" s="204"/>
      <c r="H721" s="189"/>
      <c r="I721" s="205"/>
    </row>
    <row r="722" spans="2:9" ht="12.75">
      <c r="B722" s="204"/>
      <c r="H722" s="189"/>
      <c r="I722" s="205"/>
    </row>
    <row r="723" spans="2:9" ht="12.75">
      <c r="B723" s="204"/>
      <c r="H723" s="189"/>
      <c r="I723" s="205"/>
    </row>
    <row r="724" spans="2:9" ht="12.75">
      <c r="B724" s="204"/>
      <c r="H724" s="189"/>
      <c r="I724" s="205"/>
    </row>
    <row r="725" spans="2:9" ht="12.75">
      <c r="B725" s="204"/>
      <c r="H725" s="189"/>
      <c r="I725" s="205"/>
    </row>
    <row r="726" spans="2:9" ht="12.75">
      <c r="B726" s="204"/>
      <c r="H726" s="189"/>
      <c r="I726" s="205"/>
    </row>
    <row r="727" spans="2:9" ht="12.75">
      <c r="B727" s="204"/>
      <c r="H727" s="189"/>
      <c r="I727" s="205"/>
    </row>
    <row r="728" spans="2:9" ht="12.75">
      <c r="B728" s="204"/>
      <c r="H728" s="189"/>
      <c r="I728" s="205"/>
    </row>
    <row r="729" spans="2:9" ht="12.75">
      <c r="B729" s="204"/>
      <c r="H729" s="189"/>
      <c r="I729" s="205"/>
    </row>
    <row r="730" spans="2:9" ht="12.75">
      <c r="B730" s="204"/>
      <c r="H730" s="189"/>
      <c r="I730" s="205"/>
    </row>
    <row r="731" spans="2:9" ht="12.75">
      <c r="B731" s="204"/>
      <c r="H731" s="189"/>
      <c r="I731" s="205"/>
    </row>
    <row r="732" spans="2:9" ht="12.75">
      <c r="B732" s="204"/>
      <c r="H732" s="189"/>
      <c r="I732" s="205"/>
    </row>
    <row r="733" spans="2:9" ht="12.75">
      <c r="B733" s="204"/>
      <c r="H733" s="189"/>
      <c r="I733" s="205"/>
    </row>
    <row r="734" spans="2:9" ht="12.75">
      <c r="B734" s="204"/>
      <c r="H734" s="189"/>
      <c r="I734" s="205"/>
    </row>
    <row r="735" spans="2:9" ht="12.75">
      <c r="B735" s="204"/>
      <c r="H735" s="189"/>
      <c r="I735" s="205"/>
    </row>
    <row r="736" spans="2:9" ht="12.75">
      <c r="B736" s="204"/>
      <c r="H736" s="189"/>
      <c r="I736" s="205"/>
    </row>
    <row r="737" spans="2:9" ht="12.75">
      <c r="B737" s="204"/>
      <c r="H737" s="189"/>
      <c r="I737" s="205"/>
    </row>
    <row r="738" spans="2:9" ht="12.75">
      <c r="B738" s="204"/>
      <c r="H738" s="189"/>
      <c r="I738" s="205"/>
    </row>
    <row r="739" spans="2:9" ht="12.75">
      <c r="B739" s="204"/>
      <c r="H739" s="189"/>
      <c r="I739" s="205"/>
    </row>
    <row r="740" spans="2:9" ht="12.75">
      <c r="B740" s="204"/>
      <c r="H740" s="189"/>
      <c r="I740" s="205"/>
    </row>
    <row r="741" spans="2:9" ht="12.75">
      <c r="B741" s="204"/>
      <c r="H741" s="189"/>
      <c r="I741" s="205"/>
    </row>
    <row r="742" spans="2:9" ht="12.75">
      <c r="B742" s="204"/>
      <c r="H742" s="189"/>
      <c r="I742" s="205"/>
    </row>
    <row r="743" spans="2:9" ht="12.75">
      <c r="B743" s="204"/>
      <c r="H743" s="189"/>
      <c r="I743" s="205"/>
    </row>
    <row r="744" spans="2:9" ht="12.75">
      <c r="B744" s="204"/>
      <c r="H744" s="189"/>
      <c r="I744" s="205"/>
    </row>
    <row r="745" spans="2:9" ht="12.75">
      <c r="B745" s="204"/>
      <c r="H745" s="189"/>
      <c r="I745" s="205"/>
    </row>
    <row r="746" spans="2:9" ht="12.75">
      <c r="B746" s="204"/>
      <c r="H746" s="189"/>
      <c r="I746" s="205"/>
    </row>
    <row r="747" spans="2:9" ht="12.75">
      <c r="B747" s="204"/>
      <c r="H747" s="189"/>
      <c r="I747" s="205"/>
    </row>
    <row r="748" spans="2:9" ht="12.75">
      <c r="B748" s="204"/>
      <c r="H748" s="189"/>
      <c r="I748" s="205"/>
    </row>
    <row r="749" spans="2:9" ht="12.75">
      <c r="B749" s="204"/>
      <c r="H749" s="189"/>
      <c r="I749" s="205"/>
    </row>
    <row r="750" spans="2:9" ht="12.75">
      <c r="B750" s="204"/>
      <c r="H750" s="189"/>
      <c r="I750" s="205"/>
    </row>
    <row r="751" spans="2:9" ht="12.75">
      <c r="B751" s="204"/>
      <c r="H751" s="189"/>
      <c r="I751" s="205"/>
    </row>
    <row r="752" spans="2:9" ht="12.75">
      <c r="B752" s="204"/>
      <c r="H752" s="189"/>
      <c r="I752" s="205"/>
    </row>
    <row r="753" spans="2:9" ht="12.75">
      <c r="B753" s="204"/>
      <c r="H753" s="189"/>
      <c r="I753" s="205"/>
    </row>
    <row r="754" spans="2:9" ht="12.75">
      <c r="B754" s="204"/>
      <c r="H754" s="189"/>
      <c r="I754" s="205"/>
    </row>
    <row r="755" spans="2:9" ht="12.75">
      <c r="B755" s="204"/>
      <c r="H755" s="189"/>
      <c r="I755" s="205"/>
    </row>
    <row r="756" spans="2:9" ht="12.75">
      <c r="B756" s="204"/>
      <c r="H756" s="189"/>
      <c r="I756" s="205"/>
    </row>
    <row r="757" spans="2:9" ht="12.75">
      <c r="B757" s="204"/>
      <c r="H757" s="189"/>
      <c r="I757" s="205"/>
    </row>
    <row r="758" spans="2:9" ht="12.75">
      <c r="B758" s="204"/>
      <c r="H758" s="189"/>
      <c r="I758" s="205"/>
    </row>
    <row r="759" spans="2:9" ht="12.75">
      <c r="B759" s="204"/>
      <c r="H759" s="189"/>
      <c r="I759" s="205"/>
    </row>
    <row r="760" spans="2:9" ht="12.75">
      <c r="B760" s="204"/>
      <c r="H760" s="189"/>
      <c r="I760" s="205"/>
    </row>
    <row r="761" spans="2:9" ht="12.75">
      <c r="B761" s="204"/>
      <c r="H761" s="189"/>
      <c r="I761" s="205"/>
    </row>
    <row r="762" spans="2:9" ht="12.75">
      <c r="B762" s="204"/>
      <c r="H762" s="189"/>
      <c r="I762" s="205"/>
    </row>
    <row r="763" spans="2:9" ht="12.75">
      <c r="B763" s="204"/>
      <c r="H763" s="189"/>
      <c r="I763" s="205"/>
    </row>
    <row r="764" spans="2:9" ht="12.75">
      <c r="B764" s="204"/>
      <c r="H764" s="189"/>
      <c r="I764" s="205"/>
    </row>
    <row r="765" spans="2:9" ht="12.75">
      <c r="B765" s="204"/>
      <c r="H765" s="189"/>
      <c r="I765" s="205"/>
    </row>
    <row r="766" spans="2:9" ht="12.75">
      <c r="B766" s="204"/>
      <c r="H766" s="189"/>
      <c r="I766" s="205"/>
    </row>
    <row r="767" spans="2:9" ht="12.75">
      <c r="B767" s="204"/>
      <c r="H767" s="189"/>
      <c r="I767" s="205"/>
    </row>
    <row r="768" spans="2:9" ht="12.75">
      <c r="B768" s="204"/>
      <c r="H768" s="189"/>
      <c r="I768" s="205"/>
    </row>
    <row r="769" spans="2:9" ht="12.75">
      <c r="B769" s="204"/>
      <c r="H769" s="189"/>
      <c r="I769" s="205"/>
    </row>
    <row r="770" spans="2:9" ht="12.75">
      <c r="B770" s="204"/>
      <c r="H770" s="189"/>
      <c r="I770" s="205"/>
    </row>
    <row r="771" spans="2:9" ht="12.75">
      <c r="B771" s="204"/>
      <c r="H771" s="189"/>
      <c r="I771" s="205"/>
    </row>
    <row r="772" spans="2:9" ht="12.75">
      <c r="B772" s="204"/>
      <c r="H772" s="189"/>
      <c r="I772" s="205"/>
    </row>
    <row r="773" spans="2:9" ht="12.75">
      <c r="B773" s="204"/>
      <c r="H773" s="189"/>
      <c r="I773" s="205"/>
    </row>
    <row r="774" spans="2:9" ht="12.75">
      <c r="B774" s="204"/>
      <c r="H774" s="189"/>
      <c r="I774" s="205"/>
    </row>
    <row r="775" spans="2:9" ht="12.75">
      <c r="B775" s="204"/>
      <c r="H775" s="189"/>
      <c r="I775" s="205"/>
    </row>
    <row r="776" spans="2:9" ht="12.75">
      <c r="B776" s="204"/>
      <c r="H776" s="189"/>
      <c r="I776" s="205"/>
    </row>
    <row r="777" spans="2:9" ht="12.75">
      <c r="B777" s="204"/>
      <c r="H777" s="189"/>
      <c r="I777" s="205"/>
    </row>
    <row r="778" spans="2:9" ht="12.75">
      <c r="B778" s="204"/>
      <c r="H778" s="189"/>
      <c r="I778" s="205"/>
    </row>
    <row r="779" spans="2:9" ht="12.75">
      <c r="B779" s="204"/>
      <c r="H779" s="189"/>
      <c r="I779" s="205"/>
    </row>
    <row r="780" spans="2:9" ht="12.75">
      <c r="B780" s="204"/>
      <c r="H780" s="189"/>
      <c r="I780" s="205"/>
    </row>
    <row r="781" spans="2:9" ht="12.75">
      <c r="B781" s="204"/>
      <c r="H781" s="189"/>
      <c r="I781" s="205"/>
    </row>
    <row r="782" spans="2:9" ht="12.75">
      <c r="B782" s="204"/>
      <c r="H782" s="189"/>
      <c r="I782" s="205"/>
    </row>
    <row r="783" spans="2:9" ht="12.75">
      <c r="B783" s="204"/>
      <c r="H783" s="189"/>
      <c r="I783" s="205"/>
    </row>
    <row r="784" spans="2:9" ht="12.75">
      <c r="B784" s="204"/>
      <c r="H784" s="189"/>
      <c r="I784" s="205"/>
    </row>
    <row r="785" spans="2:9" ht="12.75">
      <c r="B785" s="204"/>
      <c r="H785" s="189"/>
      <c r="I785" s="205"/>
    </row>
    <row r="786" spans="2:9" ht="12.75">
      <c r="B786" s="204"/>
      <c r="H786" s="189"/>
      <c r="I786" s="205"/>
    </row>
    <row r="787" spans="2:9" ht="12.75">
      <c r="B787" s="204"/>
      <c r="H787" s="189"/>
      <c r="I787" s="205"/>
    </row>
    <row r="788" spans="2:9" ht="12.75">
      <c r="B788" s="204"/>
      <c r="H788" s="189"/>
      <c r="I788" s="205"/>
    </row>
    <row r="789" spans="2:9" ht="12.75">
      <c r="B789" s="204"/>
      <c r="H789" s="189"/>
      <c r="I789" s="205"/>
    </row>
    <row r="790" spans="2:9" ht="12.75">
      <c r="B790" s="204"/>
      <c r="H790" s="189"/>
      <c r="I790" s="205"/>
    </row>
    <row r="791" spans="2:9" ht="12.75">
      <c r="B791" s="204"/>
      <c r="H791" s="189"/>
      <c r="I791" s="205"/>
    </row>
    <row r="792" spans="2:9" ht="12.75">
      <c r="B792" s="204"/>
      <c r="H792" s="189"/>
      <c r="I792" s="205"/>
    </row>
    <row r="793" spans="2:9" ht="12.75">
      <c r="B793" s="204"/>
      <c r="H793" s="189"/>
      <c r="I793" s="205"/>
    </row>
    <row r="794" spans="2:9" ht="12.75">
      <c r="B794" s="204"/>
      <c r="H794" s="189"/>
      <c r="I794" s="205"/>
    </row>
    <row r="795" spans="2:9" ht="12.75">
      <c r="B795" s="204"/>
      <c r="H795" s="189"/>
      <c r="I795" s="205"/>
    </row>
    <row r="796" spans="2:9" ht="12.75">
      <c r="B796" s="204"/>
      <c r="H796" s="189"/>
      <c r="I796" s="205"/>
    </row>
    <row r="797" spans="2:9" ht="12.75">
      <c r="B797" s="204"/>
      <c r="H797" s="189"/>
      <c r="I797" s="205"/>
    </row>
    <row r="798" spans="2:9" ht="12.75">
      <c r="B798" s="204"/>
      <c r="H798" s="189"/>
      <c r="I798" s="205"/>
    </row>
    <row r="799" spans="2:9" ht="12.75">
      <c r="B799" s="204"/>
      <c r="H799" s="189"/>
      <c r="I799" s="205"/>
    </row>
    <row r="800" spans="2:9" ht="12.75">
      <c r="B800" s="204"/>
      <c r="H800" s="189"/>
      <c r="I800" s="205"/>
    </row>
    <row r="801" spans="2:9" ht="12.75">
      <c r="B801" s="204"/>
      <c r="H801" s="189"/>
      <c r="I801" s="205"/>
    </row>
    <row r="802" spans="2:9" ht="12.75">
      <c r="B802" s="204"/>
      <c r="H802" s="189"/>
      <c r="I802" s="205"/>
    </row>
    <row r="803" spans="2:9" ht="12.75">
      <c r="B803" s="204"/>
      <c r="H803" s="189"/>
      <c r="I803" s="205"/>
    </row>
    <row r="804" spans="2:9" ht="12.75">
      <c r="B804" s="204"/>
      <c r="H804" s="189"/>
      <c r="I804" s="205"/>
    </row>
    <row r="805" spans="2:9" ht="12.75">
      <c r="B805" s="204"/>
      <c r="H805" s="189"/>
      <c r="I805" s="205"/>
    </row>
    <row r="806" spans="2:9" ht="12.75">
      <c r="B806" s="204"/>
      <c r="H806" s="189"/>
      <c r="I806" s="205"/>
    </row>
    <row r="807" spans="2:9" ht="12.75">
      <c r="B807" s="204"/>
      <c r="H807" s="189"/>
      <c r="I807" s="205"/>
    </row>
    <row r="808" spans="2:9" ht="12.75">
      <c r="B808" s="204"/>
      <c r="H808" s="189"/>
      <c r="I808" s="205"/>
    </row>
    <row r="809" spans="2:9" ht="12.75">
      <c r="B809" s="204"/>
      <c r="H809" s="189"/>
      <c r="I809" s="205"/>
    </row>
    <row r="810" spans="2:9" ht="12.75">
      <c r="B810" s="204"/>
      <c r="H810" s="189"/>
      <c r="I810" s="205"/>
    </row>
    <row r="811" spans="2:9" ht="12.75">
      <c r="B811" s="204"/>
      <c r="H811" s="189"/>
      <c r="I811" s="205"/>
    </row>
    <row r="812" spans="2:9" ht="12.75">
      <c r="B812" s="204"/>
      <c r="H812" s="189"/>
      <c r="I812" s="205"/>
    </row>
    <row r="813" spans="2:9" ht="12.75">
      <c r="B813" s="204"/>
      <c r="H813" s="189"/>
      <c r="I813" s="205"/>
    </row>
    <row r="814" spans="2:9" ht="12.75">
      <c r="B814" s="204"/>
      <c r="H814" s="189"/>
      <c r="I814" s="205"/>
    </row>
    <row r="815" spans="2:9" ht="12.75">
      <c r="B815" s="204"/>
      <c r="H815" s="189"/>
      <c r="I815" s="205"/>
    </row>
    <row r="816" spans="2:9" ht="12.75">
      <c r="B816" s="204"/>
      <c r="H816" s="189"/>
      <c r="I816" s="205"/>
    </row>
    <row r="817" spans="2:9" ht="12.75">
      <c r="B817" s="204"/>
      <c r="H817" s="189"/>
      <c r="I817" s="205"/>
    </row>
    <row r="818" spans="2:9" ht="12.75">
      <c r="B818" s="204"/>
      <c r="H818" s="189"/>
      <c r="I818" s="205"/>
    </row>
    <row r="819" spans="2:9" ht="12.75">
      <c r="B819" s="204"/>
      <c r="H819" s="189"/>
      <c r="I819" s="205"/>
    </row>
    <row r="820" spans="2:9" ht="12.75">
      <c r="B820" s="204"/>
      <c r="H820" s="189"/>
      <c r="I820" s="205"/>
    </row>
    <row r="821" spans="2:9" ht="12.75">
      <c r="B821" s="204"/>
      <c r="H821" s="189"/>
      <c r="I821" s="205"/>
    </row>
    <row r="822" spans="2:9" ht="12.75">
      <c r="B822" s="204"/>
      <c r="H822" s="189"/>
      <c r="I822" s="205"/>
    </row>
    <row r="823" spans="2:9" ht="12.75">
      <c r="B823" s="204"/>
      <c r="H823" s="189"/>
      <c r="I823" s="205"/>
    </row>
    <row r="824" spans="2:9" ht="12.75">
      <c r="B824" s="204"/>
      <c r="H824" s="189"/>
      <c r="I824" s="205"/>
    </row>
    <row r="825" spans="2:9" ht="12.75">
      <c r="B825" s="204"/>
      <c r="H825" s="189"/>
      <c r="I825" s="205"/>
    </row>
    <row r="826" spans="2:9" ht="12.75">
      <c r="B826" s="204"/>
      <c r="H826" s="189"/>
      <c r="I826" s="205"/>
    </row>
    <row r="827" spans="2:9" ht="12.75">
      <c r="B827" s="204"/>
      <c r="H827" s="189"/>
      <c r="I827" s="205"/>
    </row>
    <row r="828" spans="2:9" ht="12.75">
      <c r="B828" s="204"/>
      <c r="H828" s="189"/>
      <c r="I828" s="205"/>
    </row>
    <row r="829" spans="2:9" ht="12.75">
      <c r="B829" s="204"/>
      <c r="H829" s="189"/>
      <c r="I829" s="205"/>
    </row>
    <row r="830" spans="2:9" ht="12.75">
      <c r="B830" s="204"/>
      <c r="H830" s="189"/>
      <c r="I830" s="205"/>
    </row>
    <row r="831" spans="2:9" ht="12.75">
      <c r="B831" s="204"/>
      <c r="H831" s="189"/>
      <c r="I831" s="205"/>
    </row>
    <row r="832" spans="2:9" ht="12.75">
      <c r="B832" s="204"/>
      <c r="H832" s="189"/>
      <c r="I832" s="205"/>
    </row>
    <row r="833" spans="2:9" ht="12.75">
      <c r="B833" s="204"/>
      <c r="H833" s="189"/>
      <c r="I833" s="205"/>
    </row>
    <row r="834" spans="2:9" ht="12.75">
      <c r="B834" s="204"/>
      <c r="H834" s="189"/>
      <c r="I834" s="205"/>
    </row>
    <row r="835" spans="2:9" ht="12.75">
      <c r="B835" s="204"/>
      <c r="H835" s="189"/>
      <c r="I835" s="205"/>
    </row>
    <row r="836" spans="2:9" ht="12.75">
      <c r="B836" s="204"/>
      <c r="H836" s="189"/>
      <c r="I836" s="205"/>
    </row>
    <row r="837" spans="2:9" ht="12.75">
      <c r="B837" s="204"/>
      <c r="H837" s="189"/>
      <c r="I837" s="205"/>
    </row>
    <row r="838" spans="2:9" ht="12.75">
      <c r="B838" s="204"/>
      <c r="H838" s="189"/>
      <c r="I838" s="205"/>
    </row>
    <row r="839" spans="2:9" ht="12.75">
      <c r="B839" s="204"/>
      <c r="H839" s="189"/>
      <c r="I839" s="205"/>
    </row>
    <row r="840" spans="2:9" ht="12.75">
      <c r="B840" s="204"/>
      <c r="H840" s="189"/>
      <c r="I840" s="205"/>
    </row>
    <row r="841" spans="2:9" ht="12.75">
      <c r="B841" s="204"/>
      <c r="H841" s="189"/>
      <c r="I841" s="205"/>
    </row>
    <row r="842" spans="2:9" ht="12.75">
      <c r="B842" s="204"/>
      <c r="H842" s="189"/>
      <c r="I842" s="205"/>
    </row>
    <row r="843" spans="2:9" ht="12.75">
      <c r="B843" s="204"/>
      <c r="H843" s="189"/>
      <c r="I843" s="205"/>
    </row>
    <row r="844" spans="2:9" ht="12.75">
      <c r="B844" s="204"/>
      <c r="H844" s="189"/>
      <c r="I844" s="205"/>
    </row>
    <row r="845" spans="2:9" ht="12.75">
      <c r="B845" s="204"/>
      <c r="H845" s="189"/>
      <c r="I845" s="205"/>
    </row>
    <row r="846" spans="2:9" ht="12.75">
      <c r="B846" s="204"/>
      <c r="H846" s="189"/>
      <c r="I846" s="205"/>
    </row>
    <row r="847" spans="2:9" ht="12.75">
      <c r="B847" s="204"/>
      <c r="H847" s="189"/>
      <c r="I847" s="205"/>
    </row>
    <row r="848" spans="2:9" ht="12.75">
      <c r="B848" s="204"/>
      <c r="H848" s="189"/>
      <c r="I848" s="205"/>
    </row>
    <row r="849" spans="2:9" ht="12.75">
      <c r="B849" s="204"/>
      <c r="H849" s="189"/>
      <c r="I849" s="205"/>
    </row>
    <row r="850" spans="2:9" ht="12.75">
      <c r="B850" s="204"/>
      <c r="H850" s="189"/>
      <c r="I850" s="205"/>
    </row>
    <row r="851" spans="2:9" ht="12.75">
      <c r="B851" s="204"/>
      <c r="H851" s="189"/>
      <c r="I851" s="205"/>
    </row>
    <row r="852" spans="2:9" ht="12.75">
      <c r="B852" s="204"/>
      <c r="H852" s="189"/>
      <c r="I852" s="205"/>
    </row>
    <row r="853" spans="2:9" ht="12.75">
      <c r="B853" s="204"/>
      <c r="H853" s="189"/>
      <c r="I853" s="205"/>
    </row>
    <row r="854" spans="2:9" ht="12.75">
      <c r="B854" s="204"/>
      <c r="H854" s="189"/>
      <c r="I854" s="205"/>
    </row>
    <row r="855" spans="2:9" ht="12.75">
      <c r="B855" s="204"/>
      <c r="H855" s="189"/>
      <c r="I855" s="205"/>
    </row>
    <row r="856" spans="2:9" ht="12.75">
      <c r="B856" s="204"/>
      <c r="H856" s="189"/>
      <c r="I856" s="205"/>
    </row>
    <row r="857" spans="2:9" ht="12.75">
      <c r="B857" s="204"/>
      <c r="H857" s="189"/>
      <c r="I857" s="205"/>
    </row>
    <row r="858" spans="2:9" ht="12.75">
      <c r="B858" s="204"/>
      <c r="H858" s="189"/>
      <c r="I858" s="205"/>
    </row>
    <row r="859" spans="2:9" ht="12.75">
      <c r="B859" s="204"/>
      <c r="H859" s="189"/>
      <c r="I859" s="205"/>
    </row>
    <row r="860" spans="2:9" ht="12.75">
      <c r="B860" s="204"/>
      <c r="H860" s="189"/>
      <c r="I860" s="205"/>
    </row>
    <row r="861" spans="2:9" ht="12.75">
      <c r="B861" s="204"/>
      <c r="H861" s="189"/>
      <c r="I861" s="205"/>
    </row>
    <row r="862" spans="2:9" ht="12.75">
      <c r="B862" s="204"/>
      <c r="H862" s="189"/>
      <c r="I862" s="205"/>
    </row>
    <row r="863" spans="2:9" ht="12.75">
      <c r="B863" s="204"/>
      <c r="H863" s="189"/>
      <c r="I863" s="205"/>
    </row>
    <row r="864" spans="2:9" ht="12.75">
      <c r="B864" s="204"/>
      <c r="H864" s="189"/>
      <c r="I864" s="205"/>
    </row>
    <row r="865" spans="2:9" ht="12.75">
      <c r="B865" s="204"/>
      <c r="H865" s="189"/>
      <c r="I865" s="205"/>
    </row>
    <row r="866" spans="2:9" ht="12.75">
      <c r="B866" s="204"/>
      <c r="H866" s="189"/>
      <c r="I866" s="205"/>
    </row>
    <row r="867" spans="2:9" ht="12.75">
      <c r="B867" s="204"/>
      <c r="H867" s="189"/>
      <c r="I867" s="205"/>
    </row>
    <row r="868" spans="2:9" ht="12.75">
      <c r="B868" s="204"/>
      <c r="H868" s="189"/>
      <c r="I868" s="205"/>
    </row>
    <row r="869" spans="2:9" ht="12.75">
      <c r="B869" s="204"/>
      <c r="H869" s="189"/>
      <c r="I869" s="205"/>
    </row>
    <row r="870" spans="2:9" ht="12.75">
      <c r="B870" s="204"/>
      <c r="H870" s="189"/>
      <c r="I870" s="205"/>
    </row>
    <row r="871" spans="2:9" ht="12.75">
      <c r="B871" s="204"/>
      <c r="H871" s="189"/>
      <c r="I871" s="205"/>
    </row>
    <row r="872" spans="2:9" ht="12.75">
      <c r="B872" s="204"/>
      <c r="H872" s="189"/>
      <c r="I872" s="205"/>
    </row>
    <row r="873" spans="2:9" ht="12.75">
      <c r="B873" s="204"/>
      <c r="H873" s="189"/>
      <c r="I873" s="205"/>
    </row>
    <row r="874" spans="2:9" ht="12.75">
      <c r="B874" s="204"/>
      <c r="H874" s="189"/>
      <c r="I874" s="205"/>
    </row>
    <row r="875" spans="2:9" ht="12.75">
      <c r="B875" s="204"/>
      <c r="H875" s="189"/>
      <c r="I875" s="205"/>
    </row>
    <row r="876" spans="2:9" ht="12.75">
      <c r="B876" s="204"/>
      <c r="H876" s="189"/>
      <c r="I876" s="205"/>
    </row>
    <row r="877" spans="2:9" ht="12.75">
      <c r="B877" s="204"/>
      <c r="H877" s="189"/>
      <c r="I877" s="205"/>
    </row>
    <row r="878" spans="2:9" ht="12.75">
      <c r="B878" s="204"/>
      <c r="H878" s="189"/>
      <c r="I878" s="205"/>
    </row>
    <row r="879" spans="2:9" ht="12.75">
      <c r="B879" s="204"/>
      <c r="H879" s="189"/>
      <c r="I879" s="205"/>
    </row>
    <row r="880" spans="2:9" ht="12.75">
      <c r="B880" s="204"/>
      <c r="H880" s="189"/>
      <c r="I880" s="205"/>
    </row>
    <row r="881" spans="2:9" ht="12.75">
      <c r="B881" s="204"/>
      <c r="H881" s="189"/>
      <c r="I881" s="205"/>
    </row>
    <row r="882" spans="2:9" ht="12.75">
      <c r="B882" s="204"/>
      <c r="H882" s="189"/>
      <c r="I882" s="205"/>
    </row>
    <row r="883" spans="2:9" ht="12.75">
      <c r="B883" s="204"/>
      <c r="H883" s="189"/>
      <c r="I883" s="205"/>
    </row>
    <row r="884" spans="2:9" ht="12.75">
      <c r="B884" s="204"/>
      <c r="H884" s="189"/>
      <c r="I884" s="205"/>
    </row>
    <row r="885" spans="2:9" ht="12.75">
      <c r="B885" s="204"/>
      <c r="H885" s="189"/>
      <c r="I885" s="205"/>
    </row>
    <row r="886" spans="2:9" ht="12.75">
      <c r="B886" s="204"/>
      <c r="H886" s="189"/>
      <c r="I886" s="205"/>
    </row>
    <row r="887" spans="2:9" ht="12.75">
      <c r="B887" s="204"/>
      <c r="H887" s="189"/>
      <c r="I887" s="205"/>
    </row>
    <row r="888" spans="2:9" ht="12.75">
      <c r="B888" s="204"/>
      <c r="H888" s="189"/>
      <c r="I888" s="205"/>
    </row>
    <row r="889" spans="2:9" ht="12.75">
      <c r="B889" s="204"/>
      <c r="H889" s="189"/>
      <c r="I889" s="205"/>
    </row>
    <row r="890" spans="2:9" ht="12.75">
      <c r="B890" s="204"/>
      <c r="H890" s="189"/>
      <c r="I890" s="205"/>
    </row>
    <row r="891" spans="2:9" ht="12.75">
      <c r="B891" s="204"/>
      <c r="H891" s="189"/>
      <c r="I891" s="205"/>
    </row>
    <row r="892" spans="2:9" ht="12.75">
      <c r="B892" s="204"/>
      <c r="H892" s="189"/>
      <c r="I892" s="205"/>
    </row>
    <row r="893" spans="2:9" ht="12.75">
      <c r="B893" s="204"/>
      <c r="H893" s="189"/>
      <c r="I893" s="205"/>
    </row>
    <row r="894" spans="2:9" ht="12.75">
      <c r="B894" s="204"/>
      <c r="H894" s="189"/>
      <c r="I894" s="205"/>
    </row>
    <row r="895" spans="2:9" ht="12.75">
      <c r="B895" s="204"/>
      <c r="H895" s="189"/>
      <c r="I895" s="205"/>
    </row>
    <row r="896" spans="2:9" ht="12.75">
      <c r="B896" s="204"/>
      <c r="H896" s="189"/>
      <c r="I896" s="205"/>
    </row>
    <row r="897" spans="2:9" ht="12.75">
      <c r="B897" s="204"/>
      <c r="H897" s="189"/>
      <c r="I897" s="205"/>
    </row>
    <row r="898" spans="2:9" ht="12.75">
      <c r="B898" s="204"/>
      <c r="H898" s="189"/>
      <c r="I898" s="205"/>
    </row>
    <row r="899" spans="2:9" ht="12.75">
      <c r="B899" s="204"/>
      <c r="H899" s="189"/>
      <c r="I899" s="205"/>
    </row>
    <row r="900" spans="2:9" ht="12.75">
      <c r="B900" s="204"/>
      <c r="H900" s="189"/>
      <c r="I900" s="205"/>
    </row>
    <row r="901" spans="2:9" ht="12.75">
      <c r="B901" s="204"/>
      <c r="H901" s="189"/>
      <c r="I901" s="205"/>
    </row>
    <row r="902" spans="2:9" ht="12.75">
      <c r="B902" s="204"/>
      <c r="H902" s="189"/>
      <c r="I902" s="205"/>
    </row>
    <row r="903" spans="2:9" ht="12.75">
      <c r="B903" s="204"/>
      <c r="H903" s="189"/>
      <c r="I903" s="205"/>
    </row>
    <row r="904" spans="2:9" ht="12.75">
      <c r="B904" s="204"/>
      <c r="H904" s="189"/>
      <c r="I904" s="205"/>
    </row>
    <row r="905" spans="2:9" ht="12.75">
      <c r="B905" s="204"/>
      <c r="H905" s="189"/>
      <c r="I905" s="205"/>
    </row>
    <row r="906" spans="2:9" ht="12.75">
      <c r="B906" s="204"/>
      <c r="H906" s="189"/>
      <c r="I906" s="205"/>
    </row>
    <row r="907" spans="2:9" ht="12.75">
      <c r="B907" s="204"/>
      <c r="H907" s="189"/>
      <c r="I907" s="205"/>
    </row>
    <row r="908" spans="2:9" ht="12.75">
      <c r="B908" s="204"/>
      <c r="H908" s="189"/>
      <c r="I908" s="205"/>
    </row>
    <row r="909" spans="2:9" ht="12.75">
      <c r="B909" s="204"/>
      <c r="H909" s="189"/>
      <c r="I909" s="205"/>
    </row>
    <row r="910" spans="2:9" ht="12.75">
      <c r="B910" s="204"/>
      <c r="H910" s="189"/>
      <c r="I910" s="205"/>
    </row>
    <row r="911" spans="2:9" ht="12.75">
      <c r="B911" s="204"/>
      <c r="H911" s="189"/>
      <c r="I911" s="205"/>
    </row>
    <row r="912" spans="2:9" ht="12.75">
      <c r="B912" s="204"/>
      <c r="H912" s="189"/>
      <c r="I912" s="205"/>
    </row>
    <row r="913" spans="2:9" ht="12.75">
      <c r="B913" s="204"/>
      <c r="H913" s="189"/>
      <c r="I913" s="205"/>
    </row>
    <row r="914" spans="2:9" ht="12.75">
      <c r="B914" s="204"/>
      <c r="H914" s="189"/>
      <c r="I914" s="205"/>
    </row>
    <row r="915" spans="2:9" ht="12.75">
      <c r="B915" s="204"/>
      <c r="H915" s="189"/>
      <c r="I915" s="205"/>
    </row>
    <row r="916" spans="2:9" ht="12.75">
      <c r="B916" s="204"/>
      <c r="H916" s="189"/>
      <c r="I916" s="205"/>
    </row>
    <row r="917" spans="2:9" ht="12.75">
      <c r="B917" s="204"/>
      <c r="H917" s="189"/>
      <c r="I917" s="205"/>
    </row>
    <row r="918" spans="2:9" ht="12.75">
      <c r="B918" s="204"/>
      <c r="H918" s="189"/>
      <c r="I918" s="205"/>
    </row>
    <row r="919" spans="2:9" ht="12.75">
      <c r="B919" s="204"/>
      <c r="H919" s="189"/>
      <c r="I919" s="205"/>
    </row>
    <row r="920" spans="2:9" ht="12.75">
      <c r="B920" s="204"/>
      <c r="H920" s="189"/>
      <c r="I920" s="205"/>
    </row>
    <row r="921" spans="2:9" ht="12.75">
      <c r="B921" s="204"/>
      <c r="H921" s="189"/>
      <c r="I921" s="205"/>
    </row>
    <row r="922" spans="2:9" ht="12.75">
      <c r="B922" s="204"/>
      <c r="H922" s="189"/>
      <c r="I922" s="205"/>
    </row>
    <row r="923" spans="2:9" ht="12.75">
      <c r="B923" s="204"/>
      <c r="H923" s="189"/>
      <c r="I923" s="205"/>
    </row>
  </sheetData>
  <mergeCells count="5">
    <mergeCell ref="B137:H137"/>
    <mergeCell ref="B179:G179"/>
    <mergeCell ref="B1:H1"/>
    <mergeCell ref="B2:H2"/>
    <mergeCell ref="B3:E3"/>
  </mergeCells>
  <printOptions horizontalCentered="1" gridLines="1"/>
  <pageMargins left="0.70866141732283472" right="0.51181102362204722" top="0.74803149606299213" bottom="0.74803149606299213" header="0" footer="0"/>
  <pageSetup paperSize="9" scale="7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20.01.2025</vt:lpstr>
      <vt:lpstr>27.01.2025</vt:lpstr>
      <vt:lpstr>'27.01.2025'!Область_друку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2025-01-24T13:31:01Z</cp:lastPrinted>
  <dcterms:created xsi:type="dcterms:W3CDTF">2025-01-24T13:08:27Z</dcterms:created>
  <dcterms:modified xsi:type="dcterms:W3CDTF">2025-01-24T14:00:41Z</dcterms:modified>
</cp:coreProperties>
</file>